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120" windowWidth="20490" windowHeight="6945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1">'Unos prihoda i primitaka'!$A$2:$I$3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45621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<sst xmlns="http://schemas.openxmlformats.org/spreadsheetml/2006/main" count="14032" uniqueCount="5335">
  <si>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</si>
  <si>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</si>
  <si>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</si>
  <si>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</si>
  <si>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</si>
  <si>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</si>
  <si>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</si>
  <si>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</si>
  <si>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</si>
  <si>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</si>
  <si>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</si>
  <si>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</si>
  <si>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</si>
  <si>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</si>
  <si>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</si>
  <si>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</si>
  <si>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</si>
  <si>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</si>
  <si>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</si>
  <si>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</si>
  <si>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</si>
  <si>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</si>
  <si>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</si>
  <si>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</si>
  <si>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</si>
  <si>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</si>
  <si>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</si>
  <si>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</si>
  <si>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</si>
  <si>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</si>
  <si>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</si>
  <si>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</si>
  <si>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</si>
  <si>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</si>
  <si>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</si>
  <si>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</si>
  <si>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</si>
  <si>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</si>
  <si>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</si>
  <si>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</si>
  <si>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</si>
  <si>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</si>
  <si>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</si>
  <si>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</si>
  <si>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</si>
  <si>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</si>
  <si>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</si>
  <si>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</si>
  <si>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</si>
  <si>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</si>
  <si>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</si>
  <si>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</si>
  <si>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</si>
  <si>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</si>
  <si>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</si>
  <si>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</si>
  <si>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</si>
  <si>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</si>
  <si>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</si>
  <si>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</si>
  <si>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</si>
  <si>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</si>
  <si>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</si>
  <si>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</si>
  <si>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</si>
  <si>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</si>
  <si>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</si>
  <si>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</si>
  <si>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</si>
  <si>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</si>
  <si>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</si>
  <si>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</si>
  <si>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</si>
  <si>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</si>
  <si>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</si>
  <si>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</si>
  <si>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</si>
  <si>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</si>
  <si>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</si>
  <si>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</si>
  <si>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</si>
  <si>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</si>
  <si>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</si>
  <si>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</si>
  <si>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</si>
  <si>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</si>
  <si>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</si>
  <si>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</si>
  <si>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</si>
  <si>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</si>
  <si>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</si>
  <si>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</si>
  <si>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</si>
  <si>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</si>
  <si>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</si>
  <si>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</si>
  <si>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</si>
  <si>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</si>
  <si>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</si>
  <si>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</si>
  <si>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</si>
  <si>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</si>
  <si>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</si>
  <si>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</si>
  <si>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</si>
  <si>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</si>
  <si>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</si>
  <si>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</si>
  <si>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</si>
  <si>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</si>
  <si>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</si>
  <si>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</si>
  <si>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</si>
  <si>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</si>
  <si>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</si>
  <si>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</si>
  <si>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</si>
  <si>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</si>
  <si>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</si>
  <si>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</si>
  <si>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</si>
  <si>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</si>
  <si>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</si>
  <si>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</si>
  <si>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</si>
  <si>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</si>
  <si>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</si>
  <si>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</si>
  <si>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</si>
  <si>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</si>
  <si>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</si>
  <si>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</si>
  <si>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</si>
  <si>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</si>
  <si>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</si>
  <si>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</si>
  <si>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</si>
  <si>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</si>
  <si>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</si>
  <si>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</si>
  <si>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</si>
  <si>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</si>
  <si>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</si>
  <si>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</si>
  <si>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</si>
  <si>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</si>
  <si>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</si>
  <si>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</si>
  <si>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</si>
  <si>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</si>
  <si>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</si>
  <si>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</si>
  <si>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</si>
  <si>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</si>
  <si>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</si>
  <si>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</si>
  <si>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</si>
  <si>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</si>
  <si>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</si>
  <si>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</si>
  <si>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</si>
  <si>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</si>
  <si>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</si>
  <si>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</si>
  <si>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</si>
  <si>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</si>
  <si>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</si>
  <si>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</si>
  <si>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</si>
  <si>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</si>
  <si>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</si>
  <si>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</si>
  <si>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</si>
  <si>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</si>
  <si>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</si>
  <si>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</si>
  <si>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</si>
  <si>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</si>
  <si>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</si>
  <si>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</si>
  <si>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</si>
  <si>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</si>
  <si>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</si>
  <si>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</si>
  <si>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</si>
  <si>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</si>
  <si>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</si>
  <si>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</si>
  <si>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</si>
  <si>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</si>
  <si>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</si>
  <si>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</si>
  <si>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</si>
  <si>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</si>
  <si>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</si>
  <si>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</si>
  <si>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</si>
  <si>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</si>
  <si>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</si>
  <si>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</si>
  <si>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</si>
  <si>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</si>
  <si>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</si>
  <si>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</si>
  <si>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</si>
  <si>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</si>
  <si>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</si>
  <si>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</si>
  <si>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</si>
  <si>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</si>
  <si>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</si>
  <si>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</si>
  <si>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</si>
  <si>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</si>
  <si>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</si>
  <si>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</si>
  <si>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</si>
  <si>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</si>
  <si>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</si>
  <si>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</si>
  <si>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</si>
  <si>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</si>
  <si>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</si>
  <si>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</si>
  <si>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</si>
  <si>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</si>
  <si>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</si>
  <si>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</si>
  <si>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</si>
  <si>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</si>
  <si>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</si>
  <si>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</si>
  <si>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</si>
  <si>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</si>
  <si>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</si>
  <si>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</si>
  <si>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</si>
  <si>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</si>
  <si>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</si>
  <si>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</si>
  <si>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</si>
  <si>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</si>
  <si>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</si>
  <si>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</si>
  <si>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</si>
  <si>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</si>
  <si>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</si>
  <si>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</si>
  <si>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</si>
  <si>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</si>
  <si>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</si>
  <si>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</si>
  <si>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</si>
  <si>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</si>
  <si>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</si>
  <si>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</si>
  <si>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</si>
  <si>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</si>
  <si>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</si>
  <si>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</si>
  <si>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</si>
  <si>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</si>
  <si>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</si>
  <si>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</si>
  <si>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</si>
  <si>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</si>
  <si>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</si>
  <si>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</si>
  <si>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</si>
  <si>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</si>
  <si>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</si>
  <si>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</si>
  <si>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</si>
  <si>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</si>
  <si>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</si>
  <si>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</si>
  <si>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</si>
  <si>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</si>
  <si>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</si>
  <si>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</si>
  <si>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</si>
  <si>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</si>
  <si>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</si>
  <si>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</si>
  <si>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</si>
  <si>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</si>
  <si>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</si>
  <si>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</si>
  <si>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</si>
  <si>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</si>
  <si>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</si>
  <si>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</si>
  <si>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</si>
  <si>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</si>
  <si>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</si>
  <si>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</si>
  <si>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</si>
  <si>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</si>
  <si>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</si>
  <si>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</si>
  <si>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</si>
  <si>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</si>
  <si>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</si>
  <si>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</si>
  <si>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</si>
  <si>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</si>
  <si>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</si>
  <si>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</si>
  <si>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</si>
  <si>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</si>
  <si>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</si>
  <si>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</si>
  <si>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</si>
  <si>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</si>
  <si>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</si>
  <si>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</si>
  <si>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</si>
  <si>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</si>
  <si>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</si>
  <si>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</si>
  <si>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</si>
  <si>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</si>
  <si>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</si>
  <si>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</si>
  <si>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</si>
  <si>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</si>
  <si>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</si>
  <si>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</si>
  <si>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</si>
  <si>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</si>
  <si>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</si>
  <si>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</si>
  <si>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</si>
  <si>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</si>
  <si>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</si>
  <si>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</si>
  <si>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</si>
  <si>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</si>
  <si>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</si>
  <si>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</si>
  <si>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</si>
  <si>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</si>
  <si>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</si>
  <si>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</si>
  <si>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</si>
  <si>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</si>
  <si>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</si>
  <si>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</si>
  <si>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</si>
  <si>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</si>
  <si>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</si>
  <si>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</si>
  <si>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</si>
  <si>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</si>
  <si>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</si>
  <si>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</si>
  <si>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</si>
  <si>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</si>
  <si>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</si>
  <si>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</si>
  <si>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</si>
  <si>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</si>
  <si>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</si>
  <si>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</si>
  <si>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</si>
  <si>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</si>
  <si>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</si>
  <si>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</si>
  <si>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</si>
  <si>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</si>
  <si>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</si>
  <si>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</si>
  <si>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</si>
  <si>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</si>
  <si>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</si>
  <si>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</si>
  <si>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</si>
  <si>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</si>
  <si>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</si>
  <si>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</si>
  <si>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</si>
  <si>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</si>
  <si>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</si>
  <si>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</si>
  <si>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</si>
  <si>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</si>
  <si>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</si>
  <si>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</si>
  <si>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</si>
  <si>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</si>
  <si>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</si>
  <si>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</si>
  <si>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</si>
  <si>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</si>
  <si>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</si>
  <si>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</si>
  <si>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</si>
  <si>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</si>
  <si>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</si>
  <si>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</si>
  <si>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</si>
  <si>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</si>
  <si>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</si>
  <si>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</si>
  <si>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</si>
  <si>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</si>
  <si>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</si>
  <si>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</si>
  <si>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</si>
  <si>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</si>
  <si>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</si>
  <si>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</si>
  <si>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</si>
  <si>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</si>
  <si>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</si>
  <si>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</si>
  <si>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</si>
  <si>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</si>
  <si>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</si>
  <si>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</si>
  <si>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</si>
  <si>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</si>
  <si>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</si>
  <si>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</si>
  <si>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</si>
  <si>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</si>
  <si>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</si>
  <si>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</si>
  <si>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</si>
  <si>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</si>
  <si>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</si>
  <si>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</si>
  <si>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</si>
  <si>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</si>
  <si>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</si>
  <si>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</si>
  <si>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</si>
  <si>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</si>
  <si>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</si>
  <si>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</si>
  <si>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</si>
  <si>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</si>
  <si>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</si>
  <si>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</si>
  <si>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</si>
  <si>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</si>
  <si>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</si>
  <si>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</si>
  <si>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</si>
  <si>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</si>
  <si>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</si>
  <si>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</si>
  <si>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</si>
  <si>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</si>
  <si>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</si>
  <si>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</si>
  <si>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</si>
  <si>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</si>
  <si>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</si>
  <si>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</si>
  <si>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</si>
  <si>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</si>
  <si>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</si>
  <si>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</si>
  <si>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</si>
  <si>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</si>
  <si>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</si>
  <si>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</si>
  <si>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</si>
  <si>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</si>
  <si>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</si>
  <si>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</si>
  <si>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</si>
  <si>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</si>
  <si>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</si>
  <si>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</si>
  <si>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</si>
  <si>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</si>
  <si>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</si>
  <si>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</si>
  <si>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</si>
  <si>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</si>
  <si>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</si>
  <si>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</si>
  <si>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</si>
  <si>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</si>
  <si>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</si>
  <si>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</si>
  <si>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</si>
  <si>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</si>
  <si>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</si>
  <si>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</si>
  <si>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</si>
  <si>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</si>
  <si>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</si>
  <si>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</si>
  <si>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</si>
  <si>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</si>
  <si>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</si>
  <si>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</si>
  <si>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</si>
  <si>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</si>
  <si>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</si>
  <si>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</si>
  <si>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</si>
  <si>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</si>
  <si>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</si>
  <si>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</si>
  <si>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</si>
  <si>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</si>
  <si>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</si>
  <si>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</si>
  <si>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</si>
  <si>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</si>
  <si>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</si>
  <si>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</si>
  <si>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</si>
  <si>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</si>
  <si>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</si>
  <si>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</si>
  <si>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</si>
  <si>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</si>
  <si>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</si>
  <si>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</si>
  <si>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</si>
  <si>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</si>
  <si>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</si>
  <si>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</si>
  <si>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</si>
  <si>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</si>
  <si>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</si>
  <si>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</si>
  <si>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</si>
  <si>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</si>
  <si>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</si>
  <si>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</si>
  <si>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</si>
  <si>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</si>
  <si>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</si>
  <si>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</si>
  <si>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</si>
  <si>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</si>
  <si>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</si>
  <si>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</si>
  <si>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</si>
  <si>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</si>
  <si>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</si>
  <si>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</si>
  <si>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</si>
  <si>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</si>
  <si>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</si>
  <si>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</si>
  <si>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</si>
  <si>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</si>
  <si>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</si>
  <si>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</si>
  <si>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</si>
  <si>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</si>
  <si>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</si>
  <si>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</si>
  <si>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</si>
  <si>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</si>
  <si>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</si>
  <si>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</si>
  <si>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</si>
  <si>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</si>
  <si>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</si>
  <si>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</si>
  <si>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</si>
  <si>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</si>
  <si>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</si>
  <si>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</si>
  <si>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</si>
  <si>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</si>
  <si>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</si>
  <si>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</si>
  <si>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</si>
  <si>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</si>
  <si>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</si>
  <si>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</si>
  <si>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</si>
  <si>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</si>
  <si>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</si>
  <si>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</si>
  <si>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</si>
  <si>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</si>
  <si>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</si>
  <si>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</si>
  <si>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</si>
  <si>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</si>
  <si>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</si>
  <si>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</si>
  <si>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</si>
  <si>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</si>
  <si>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</si>
  <si>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</si>
  <si>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</si>
  <si>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</si>
  <si>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</si>
  <si>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</si>
  <si>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</si>
  <si>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</si>
  <si>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</si>
  <si>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</si>
  <si>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</si>
  <si>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</si>
  <si>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</si>
  <si>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</si>
  <si>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</si>
  <si>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</si>
  <si>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</si>
  <si>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</si>
  <si>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</si>
  <si>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</si>
  <si>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</si>
  <si>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</si>
  <si>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</si>
  <si>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</si>
  <si>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</si>
  <si>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</si>
  <si>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</si>
  <si>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</si>
  <si>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</si>
  <si>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</si>
  <si>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</si>
  <si>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</si>
  <si>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</si>
  <si>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</si>
  <si>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</si>
  <si>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</si>
  <si>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</si>
  <si>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</si>
  <si>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</si>
  <si>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</si>
  <si>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</si>
  <si>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</si>
  <si>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</si>
  <si>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</si>
  <si>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</si>
  <si>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</si>
  <si>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</si>
  <si>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</si>
  <si>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</si>
  <si>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</si>
  <si>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</si>
  <si>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</si>
  <si>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</si>
  <si>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</si>
  <si>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</si>
  <si>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</si>
  <si>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</si>
  <si>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</si>
  <si>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</si>
  <si>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</si>
  <si>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</si>
  <si>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</si>
  <si>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</si>
  <si>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</si>
  <si>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</si>
  <si>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</si>
  <si>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</si>
  <si>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</si>
  <si>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</si>
  <si>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</si>
  <si>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</si>
  <si>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</si>
  <si>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</si>
  <si>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</si>
  <si>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</si>
  <si>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</si>
  <si>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</si>
  <si>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</si>
  <si>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</si>
  <si>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</si>
  <si>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</si>
  <si>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</si>
  <si>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</si>
  <si>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</si>
  <si>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</si>
  <si>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</si>
  <si>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</si>
  <si>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</si>
  <si>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</si>
  <si>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</si>
  <si>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</si>
  <si>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</si>
  <si>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</si>
  <si>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</si>
  <si>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</si>
  <si>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</si>
  <si>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</si>
  <si>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</si>
  <si>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</si>
  <si>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</si>
  <si>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</si>
  <si>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</si>
  <si>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</si>
  <si>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</si>
  <si>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</si>
  <si>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</si>
  <si>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</si>
  <si>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</si>
  <si>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</si>
  <si>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</si>
  <si>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</si>
  <si>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</si>
  <si>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</si>
  <si>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</si>
  <si>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</si>
  <si>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</si>
  <si>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</si>
  <si>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</si>
  <si>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</si>
  <si>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</si>
  <si>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</si>
  <si>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</si>
  <si>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</si>
  <si>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</si>
  <si>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</si>
  <si>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</si>
  <si>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</si>
  <si>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</si>
  <si>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</si>
  <si>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</si>
  <si>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</si>
  <si>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</si>
  <si>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</si>
  <si>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</si>
  <si>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</si>
  <si>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</si>
  <si>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</si>
  <si>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</si>
  <si>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</si>
  <si>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</si>
  <si>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</si>
  <si>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</si>
  <si>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</si>
  <si>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</si>
  <si>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</si>
  <si>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</si>
  <si>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</si>
  <si>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</si>
  <si>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</si>
  <si>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</si>
  <si>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</si>
  <si>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</si>
  <si>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</si>
  <si>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</si>
  <si>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</si>
  <si>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</si>
  <si>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</si>
  <si>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</si>
  <si>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</si>
  <si>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</si>
  <si>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</si>
  <si>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</si>
  <si>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</si>
  <si>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</si>
  <si>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</si>
  <si>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</si>
  <si>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</si>
  <si>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</si>
  <si>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</si>
  <si>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</si>
  <si>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</si>
  <si>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</si>
  <si>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</si>
  <si>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</si>
  <si>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</si>
  <si>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</si>
  <si>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</si>
  <si>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</si>
  <si>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</si>
  <si>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</si>
  <si>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</si>
  <si>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</si>
  <si>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</si>
  <si>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</si>
  <si>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</si>
  <si>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</si>
  <si>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</si>
  <si>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</si>
  <si>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</si>
  <si>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</si>
  <si>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</si>
  <si>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</si>
  <si>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</si>
  <si>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</si>
  <si>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</si>
  <si>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</si>
  <si>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</si>
  <si>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</si>
  <si>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</si>
  <si>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</si>
  <si>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</si>
  <si>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</si>
  <si>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</si>
  <si>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</si>
  <si>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</si>
  <si>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</si>
  <si>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</si>
  <si>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</si>
  <si>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</si>
  <si>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</si>
  <si>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</si>
  <si>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</si>
  <si>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</si>
  <si>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</si>
  <si>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</si>
  <si>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</si>
  <si>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</si>
  <si>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</si>
  <si>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</si>
  <si>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</si>
  <si>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</si>
  <si>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</si>
  <si>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</si>
  <si>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</si>
  <si>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</si>
  <si>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</si>
  <si>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</si>
  <si>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</si>
  <si>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</si>
  <si>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</si>
  <si>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</si>
  <si>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</si>
  <si>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</si>
  <si>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</si>
  <si>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</si>
  <si>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</si>
  <si>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</si>
  <si>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</si>
  <si>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</si>
  <si>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</si>
  <si>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</si>
  <si>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</si>
  <si>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</si>
  <si>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</si>
  <si>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</si>
  <si>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</si>
  <si>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</si>
  <si>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</si>
  <si>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</si>
  <si>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</si>
  <si>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</si>
  <si>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</si>
  <si>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</si>
  <si>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</si>
  <si>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</si>
  <si>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</si>
  <si>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</si>
  <si>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</si>
  <si>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</si>
  <si>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</si>
  <si>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</si>
  <si>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</si>
  <si>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</si>
  <si>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</si>
  <si>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</si>
  <si>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</si>
  <si>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</si>
  <si>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</si>
  <si>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</si>
  <si>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</si>
  <si>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</si>
  <si>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</si>
  <si>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</si>
  <si>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</si>
  <si>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</si>
  <si>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</si>
  <si>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</si>
  <si>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</si>
  <si>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</si>
  <si>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</si>
  <si>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</si>
  <si>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</si>
  <si>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</si>
  <si>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</si>
  <si>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</si>
  <si>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</si>
  <si>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</si>
  <si>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</si>
  <si>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</si>
  <si>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</si>
  <si>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</si>
  <si>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</si>
  <si>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</si>
  <si>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</si>
  <si>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</si>
  <si>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</si>
  <si>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</si>
  <si>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</si>
  <si>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</si>
  <si>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</si>
  <si>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</si>
  <si>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</si>
  <si>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</si>
  <si>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</si>
  <si>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</si>
  <si>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</si>
  <si>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</si>
  <si>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</si>
  <si>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</si>
  <si>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</si>
  <si>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</si>
  <si>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</si>
  <si>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</si>
  <si>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</si>
  <si>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</si>
  <si>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</si>
  <si>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</si>
  <si>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</si>
  <si>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</si>
  <si>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</si>
  <si>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</si>
  <si>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</si>
  <si>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</si>
  <si>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</si>
  <si>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</si>
  <si>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</si>
  <si>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</si>
  <si>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</si>
  <si>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</si>
  <si>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</si>
  <si>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</si>
  <si>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</si>
  <si>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</si>
  <si>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</si>
  <si>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</si>
  <si>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</si>
  <si>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</si>
  <si>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</si>
  <si>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</si>
  <si>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</si>
  <si>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</si>
  <si>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</si>
  <si>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</si>
  <si>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</si>
  <si>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</si>
  <si>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</si>
  <si>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</si>
  <si>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</si>
  <si>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</si>
  <si>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</si>
  <si>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</si>
  <si>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</si>
  <si>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</si>
  <si>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</si>
  <si>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</si>
  <si>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</si>
  <si>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</si>
  <si>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</si>
  <si>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</si>
  <si>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</si>
  <si>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</si>
  <si>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</si>
  <si>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</si>
  <si>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</si>
  <si>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</si>
  <si>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</si>
  <si>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</si>
  <si>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</si>
  <si>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</si>
  <si>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</si>
  <si>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</si>
  <si>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</si>
  <si>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</si>
  <si>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</si>
  <si>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</si>
  <si>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</si>
  <si>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</si>
  <si>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</si>
  <si>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</si>
  <si>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</si>
  <si>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</si>
  <si>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</si>
  <si>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</si>
  <si>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</si>
  <si>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</si>
  <si>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</si>
  <si>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</si>
  <si>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</si>
  <si>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</si>
  <si>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</si>
  <si>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</si>
  <si>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</si>
  <si>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</si>
  <si>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</si>
  <si>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</si>
  <si>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</si>
  <si>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</si>
  <si>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</si>
  <si>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</si>
  <si>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</si>
  <si>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</si>
  <si>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</si>
  <si>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</si>
  <si>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</si>
  <si>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</si>
  <si>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</si>
  <si>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</si>
  <si>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</si>
  <si>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</si>
  <si>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</si>
  <si>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</si>
  <si>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</si>
  <si>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</si>
  <si>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</si>
  <si>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</si>
  <si>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</si>
  <si>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</si>
  <si>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</si>
  <si>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</si>
  <si>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</si>
  <si>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</si>
  <si>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</si>
  <si>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</si>
  <si>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</si>
  <si>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</si>
  <si>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</si>
  <si>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</si>
  <si>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</si>
  <si>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</si>
  <si>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</si>
  <si>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</si>
  <si>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</si>
  <si>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</si>
  <si>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</si>
  <si>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</si>
  <si>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</si>
  <si>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</si>
  <si>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</si>
  <si>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</si>
  <si>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</si>
  <si>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</si>
  <si>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</si>
  <si>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</si>
  <si>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</si>
  <si>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</si>
  <si>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</si>
  <si>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</si>
  <si>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</si>
  <si>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</si>
  <si>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</si>
  <si>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</si>
  <si>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</si>
  <si>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</si>
  <si>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</si>
  <si>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</si>
  <si>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</si>
  <si>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</si>
  <si>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</si>
  <si>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</si>
  <si>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</si>
  <si>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</si>
  <si>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</si>
  <si>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</si>
  <si>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</si>
  <si>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</si>
  <si>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</si>
  <si>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</si>
  <si>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</si>
  <si>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</si>
  <si>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</si>
  <si>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</si>
  <si>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</si>
  <si>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</si>
  <si>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</si>
  <si>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</si>
  <si>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</si>
  <si>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</si>
  <si>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</si>
  <si>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</si>
  <si>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</si>
  <si>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</si>
  <si>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</si>
  <si>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</si>
  <si>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</si>
  <si>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</si>
  <si>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</si>
  <si>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</si>
  <si>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</si>
  <si>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</si>
  <si>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</si>
  <si>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</si>
  <si>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</si>
  <si>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</si>
  <si>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</si>
  <si>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</si>
  <si>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</si>
  <si>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</si>
  <si>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</si>
  <si>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</si>
  <si>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</si>
  <si>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</si>
  <si>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</si>
  <si>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</si>
  <si>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</si>
  <si>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</si>
  <si>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</si>
  <si>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</si>
  <si>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</si>
  <si>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</si>
  <si>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</si>
  <si>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</si>
  <si>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</si>
  <si>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</si>
  <si>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</si>
  <si>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</si>
  <si>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</si>
  <si>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</si>
  <si>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</si>
  <si>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</si>
  <si>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</si>
  <si>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</si>
  <si>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</si>
  <si>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</si>
  <si>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</si>
  <si>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</si>
  <si>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</si>
  <si>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</si>
  <si>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</si>
  <si>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</si>
  <si>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</si>
  <si>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</si>
  <si>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</si>
  <si>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</si>
  <si>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</si>
  <si>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</si>
  <si>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</si>
  <si>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</si>
  <si>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</si>
  <si>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</si>
  <si>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</si>
  <si>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</si>
  <si>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</si>
  <si>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</si>
  <si>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</si>
  <si>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</si>
  <si>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</si>
  <si>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</si>
  <si>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</si>
  <si>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</si>
  <si>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</si>
  <si>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</si>
  <si>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</si>
  <si>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</si>
  <si>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</si>
  <si>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</si>
  <si>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</si>
  <si>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</si>
  <si>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</si>
  <si>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</si>
  <si>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</si>
  <si>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</si>
  <si>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</si>
  <si>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</si>
  <si>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</si>
  <si>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</si>
  <si>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</si>
  <si>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</si>
  <si>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</si>
  <si>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</si>
  <si>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</si>
  <si>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</si>
  <si>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</si>
  <si>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</si>
  <si>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</si>
  <si>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</si>
  <si>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</si>
  <si>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</si>
  <si>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</si>
  <si>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</si>
  <si>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</si>
  <si>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</si>
  <si>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</si>
  <si>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</si>
  <si>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</si>
  <si>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</si>
  <si>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</si>
  <si>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</si>
  <si>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</si>
  <si>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</si>
  <si>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</si>
  <si>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</si>
  <si>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</si>
  <si>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</si>
  <si>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</si>
  <si>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</si>
  <si>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</si>
  <si>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</si>
  <si>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</si>
  <si>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</si>
  <si>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</si>
  <si>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</si>
  <si>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</si>
  <si>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</si>
  <si>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</si>
  <si>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</si>
  <si>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</si>
  <si>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</si>
  <si>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</si>
  <si>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</si>
  <si>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</si>
  <si>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</si>
  <si>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</si>
  <si>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</si>
  <si>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</si>
  <si>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</si>
  <si>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</si>
  <si>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</si>
  <si>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</si>
  <si>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</si>
  <si>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</si>
  <si>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</si>
  <si>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</si>
  <si>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</si>
  <si>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</si>
  <si>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</si>
  <si>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</si>
  <si>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</si>
  <si>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</si>
  <si>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</si>
  <si>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</si>
  <si>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</si>
  <si>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</si>
  <si>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</si>
  <si>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</si>
  <si>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</si>
  <si>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</si>
  <si>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</si>
  <si>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</si>
  <si>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</si>
  <si>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</si>
  <si>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</si>
  <si>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</si>
  <si>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</si>
  <si>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</si>
  <si>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</si>
  <si>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</si>
  <si>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</si>
  <si>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</si>
  <si>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</si>
  <si>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</si>
  <si>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</si>
  <si>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</si>
  <si>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</si>
  <si>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</si>
  <si>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</si>
  <si>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</si>
  <si>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</si>
  <si>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</si>
  <si>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</si>
  <si>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</si>
  <si>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</si>
  <si>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</si>
  <si>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</si>
  <si>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</si>
  <si>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</si>
  <si>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</si>
  <si>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</si>
  <si>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</si>
  <si>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</si>
  <si>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</si>
  <si>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</si>
  <si>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</si>
  <si>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</si>
  <si>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</si>
  <si>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</si>
  <si>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</si>
  <si>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</si>
  <si>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</si>
  <si>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</si>
  <si>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</si>
  <si>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</si>
  <si>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</si>
  <si>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</si>
  <si>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</si>
  <si>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</si>
  <si>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</si>
  <si>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</si>
  <si>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</si>
  <si>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</si>
  <si>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</si>
  <si>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</si>
  <si>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</si>
  <si>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</si>
  <si>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</si>
  <si>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</si>
  <si>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</si>
  <si>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</si>
  <si>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</si>
  <si>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</si>
  <si>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</si>
  <si>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</si>
  <si>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</si>
  <si>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</si>
  <si>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</si>
  <si>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</si>
  <si>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</si>
  <si>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</si>
  <si>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</si>
  <si>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</si>
  <si>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</si>
  <si>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</si>
  <si>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</si>
  <si>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</si>
  <si>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</si>
  <si>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</si>
  <si>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</si>
  <si>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</si>
  <si>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</si>
  <si>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</si>
  <si>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</si>
  <si>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</si>
  <si>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</si>
  <si>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</si>
  <si>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</si>
  <si>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</si>
  <si>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</si>
  <si>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</si>
  <si>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</si>
  <si>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</si>
  <si>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</si>
  <si>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</si>
  <si>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</si>
  <si>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</si>
  <si>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</si>
  <si>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</si>
  <si>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</si>
  <si>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</si>
  <si>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</si>
  <si>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</si>
  <si>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</si>
  <si>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</si>
  <si>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</si>
  <si>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</si>
  <si>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</si>
  <si>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</si>
  <si>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</si>
  <si>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</si>
  <si>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</si>
  <si>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</si>
  <si>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</si>
  <si>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</si>
  <si>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</si>
  <si>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</si>
  <si>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</si>
  <si>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</si>
  <si>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</si>
  <si>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</si>
  <si>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</si>
  <si>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</si>
  <si>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</si>
  <si>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</si>
  <si>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</si>
  <si>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</si>
  <si>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</si>
  <si>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</si>
  <si>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</si>
  <si>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</si>
  <si>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</si>
  <si>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</si>
  <si>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</si>
  <si>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</si>
  <si>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</si>
  <si>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</si>
  <si>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</si>
  <si>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</si>
  <si>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</si>
  <si>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</si>
  <si>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</si>
  <si>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</si>
  <si>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</si>
  <si>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</si>
  <si>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</si>
  <si>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</si>
  <si>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</si>
  <si>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</si>
  <si>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</si>
  <si>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</si>
  <si>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</si>
  <si>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</si>
  <si>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</si>
  <si>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</si>
  <si>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</si>
  <si>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</si>
  <si>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</si>
  <si>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</si>
  <si>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</si>
  <si>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</si>
  <si>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</si>
  <si>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</si>
  <si>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</si>
  <si>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</si>
  <si>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</si>
  <si>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</si>
  <si>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</si>
  <si>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</si>
  <si>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</si>
  <si>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</si>
  <si>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</si>
  <si>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</si>
  <si>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</si>
  <si>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</si>
  <si>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</si>
  <si>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</si>
  <si>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</si>
  <si>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</si>
  <si>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</si>
  <si>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</si>
  <si>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</si>
  <si>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</si>
  <si>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</si>
  <si>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</si>
  <si>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</si>
  <si>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</si>
  <si>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</si>
  <si>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</si>
  <si>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</si>
  <si>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</si>
  <si>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</si>
  <si>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</si>
  <si>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</si>
  <si>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</si>
  <si>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</si>
  <si>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</si>
  <si>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</si>
  <si>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</si>
  <si>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</si>
  <si>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</si>
  <si>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</si>
  <si>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</si>
  <si>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</si>
  <si>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</si>
  <si>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</si>
  <si>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</si>
  <si>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</si>
  <si>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</si>
  <si>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</si>
  <si>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</si>
  <si>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</si>
  <si>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</si>
  <si>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</si>
  <si>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</si>
  <si>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</si>
  <si>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</si>
  <si>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</si>
  <si>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</si>
  <si>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</si>
  <si>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</si>
  <si>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</si>
  <si>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</si>
  <si>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</si>
  <si>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</si>
  <si>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</si>
  <si>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</si>
  <si>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</si>
  <si>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</si>
  <si>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</si>
  <si>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</si>
  <si>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</si>
  <si>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</si>
  <si>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</si>
  <si>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</si>
  <si>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</si>
  <si>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</si>
  <si>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</si>
  <si>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</si>
  <si>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</si>
  <si>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</si>
  <si>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</si>
  <si>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</si>
  <si>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</si>
  <si>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</si>
  <si>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</si>
  <si>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</si>
  <si>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</si>
  <si>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</si>
  <si>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</si>
  <si>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</si>
  <si>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</si>
  <si>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</si>
  <si>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</si>
  <si>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</si>
  <si>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</si>
  <si>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</si>
  <si>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</si>
  <si>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</si>
  <si>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</si>
  <si>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</si>
  <si>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</si>
  <si>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</si>
  <si>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</si>
  <si>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</si>
  <si>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</si>
  <si>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</si>
  <si>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</si>
  <si>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</si>
  <si>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</si>
  <si>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</si>
  <si>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</si>
  <si>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</si>
  <si>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</si>
  <si>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</si>
  <si>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</si>
  <si>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</si>
  <si>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</si>
  <si>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</si>
  <si>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</si>
  <si>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</si>
  <si>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</si>
  <si>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</si>
  <si>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</si>
  <si>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</si>
  <si>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</si>
  <si>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</si>
  <si>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</si>
  <si>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</si>
  <si>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</si>
  <si>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</si>
  <si>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</si>
  <si>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</si>
  <si>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</si>
  <si>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</si>
  <si>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</si>
  <si>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</si>
  <si>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</si>
  <si>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</si>
  <si>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</si>
  <si>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</si>
  <si>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</si>
  <si>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</si>
  <si>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</si>
  <si>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</si>
  <si>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</si>
  <si>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</si>
  <si>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</si>
  <si>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</si>
  <si>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</si>
  <si>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</si>
  <si>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</si>
  <si>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</si>
  <si>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</si>
  <si>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</si>
  <si>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</si>
  <si>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</si>
  <si>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</si>
  <si>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</si>
  <si>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</si>
  <si>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</si>
  <si>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</si>
  <si>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</si>
  <si>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</si>
  <si>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</si>
  <si>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</si>
  <si>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</si>
  <si>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</si>
  <si>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</si>
  <si>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</si>
  <si>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</si>
  <si>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</si>
  <si>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</si>
  <si>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</si>
  <si>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</si>
  <si>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</si>
  <si>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</si>
  <si>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</si>
  <si>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</si>
  <si>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</si>
  <si>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</si>
  <si>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</si>
  <si>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</si>
  <si>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</si>
  <si>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</si>
  <si>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</si>
  <si>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</si>
  <si>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</si>
  <si>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</si>
  <si>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</si>
  <si>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</si>
  <si>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</si>
  <si>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</si>
  <si>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</si>
  <si>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</si>
  <si>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</si>
  <si>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</si>
  <si>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</si>
  <si>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</si>
  <si>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</si>
  <si>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</si>
  <si>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</si>
  <si>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</si>
  <si>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</si>
  <si>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</si>
  <si>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</si>
  <si>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</si>
  <si>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</si>
  <si>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</si>
  <si>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</si>
  <si>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</si>
  <si>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</si>
  <si>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</si>
  <si>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</si>
  <si>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</si>
  <si>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</si>
  <si>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</si>
  <si>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</si>
  <si>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</si>
  <si>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</si>
  <si>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</si>
  <si>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</si>
  <si>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</si>
  <si>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</si>
  <si>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</si>
  <si>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</si>
  <si>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</si>
  <si>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</si>
  <si>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</si>
  <si>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</si>
  <si>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</si>
  <si>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</si>
  <si>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</si>
  <si>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</si>
  <si>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</si>
  <si>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</si>
  <si>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</si>
  <si>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</si>
  <si>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</si>
  <si>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</si>
  <si>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</si>
  <si>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</si>
  <si>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</si>
  <si>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</si>
  <si>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</si>
  <si>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</si>
  <si>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</si>
  <si>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</si>
  <si>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</si>
  <si>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</si>
  <si>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</si>
  <si>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</si>
  <si>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</si>
  <si>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</si>
  <si>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</si>
  <si>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</si>
  <si>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</si>
  <si>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</si>
  <si>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</si>
  <si>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</si>
  <si>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</si>
  <si>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</si>
  <si>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</si>
  <si>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</si>
  <si>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</si>
  <si>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</si>
  <si>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</si>
  <si>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</si>
  <si>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</si>
  <si>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</si>
  <si>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</si>
  <si>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</si>
  <si>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</si>
  <si>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</si>
  <si>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</si>
  <si>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</si>
  <si>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</si>
  <si>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</si>
  <si>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</si>
  <si>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</si>
  <si>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</si>
  <si>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</si>
  <si>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</si>
  <si>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</si>
  <si>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</si>
  <si>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</si>
  <si>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</si>
  <si>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</si>
  <si>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</si>
  <si>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</si>
  <si>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</si>
  <si>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</si>
  <si>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</si>
  <si>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</si>
  <si>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</si>
  <si>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</si>
  <si>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</si>
  <si>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</si>
  <si>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</si>
  <si>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</si>
  <si>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</si>
  <si>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</si>
  <si>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</si>
  <si>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</si>
  <si>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</si>
  <si>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</si>
  <si>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</si>
  <si>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</si>
  <si>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</si>
  <si>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</si>
  <si>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</si>
  <si>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</si>
  <si>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</si>
  <si>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</si>
  <si>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</si>
  <si>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</si>
  <si>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</si>
  <si>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</si>
  <si>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</si>
  <si>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</si>
  <si>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</si>
  <si>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</si>
  <si>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</si>
  <si>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</si>
  <si>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</si>
  <si>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</si>
  <si>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</si>
  <si>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</si>
  <si>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</si>
  <si>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</si>
  <si>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</si>
  <si>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</si>
  <si>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</si>
  <si>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</si>
  <si>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</si>
  <si>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</si>
  <si>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</si>
  <si>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</si>
  <si>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</si>
  <si>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</si>
  <si>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</si>
  <si>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</si>
  <si>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</si>
  <si>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</si>
  <si>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</si>
  <si>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</si>
  <si>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</si>
  <si>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</si>
  <si>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</si>
  <si>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</si>
  <si>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</si>
  <si>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</si>
  <si>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</si>
  <si>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</si>
  <si>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</si>
  <si>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</si>
  <si>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</si>
  <si>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</si>
  <si>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</si>
  <si>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</si>
  <si>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</si>
  <si>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</si>
  <si>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</si>
  <si>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</si>
  <si>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</si>
  <si>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</si>
  <si>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</si>
  <si>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</si>
  <si>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</si>
  <si>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</si>
  <si>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</si>
  <si>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</si>
  <si>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</si>
  <si>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</si>
  <si>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</si>
  <si>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</si>
  <si>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</si>
  <si>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</si>
  <si>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</si>
  <si>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</si>
  <si>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</si>
  <si>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</si>
  <si>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</si>
  <si>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</si>
  <si>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</si>
  <si>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</si>
  <si>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</si>
  <si>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</si>
  <si>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</si>
  <si>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</si>
  <si>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</si>
  <si>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</si>
  <si>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</si>
  <si>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</si>
  <si>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</si>
  <si>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</si>
  <si>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</si>
  <si>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</si>
  <si>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</si>
  <si>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</si>
  <si>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</si>
  <si>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</si>
  <si>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</si>
  <si>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</si>
  <si>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</si>
  <si>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</si>
  <si>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</si>
  <si>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</si>
  <si>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</si>
  <si>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</si>
  <si>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</si>
  <si>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</si>
  <si>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</si>
  <si>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</si>
  <si>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</si>
  <si>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</si>
  <si>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</si>
  <si>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</si>
  <si>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</si>
  <si>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</si>
  <si>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</si>
  <si>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</si>
  <si>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</si>
  <si>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</si>
  <si>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</si>
  <si>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</si>
  <si>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</si>
  <si>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</si>
  <si>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</si>
  <si>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</si>
  <si>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</si>
  <si>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</si>
  <si>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</si>
  <si>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</si>
  <si>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</si>
  <si>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</si>
  <si>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</si>
  <si>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</si>
  <si>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</si>
  <si>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</si>
  <si>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</si>
  <si>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</si>
  <si>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</si>
  <si>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</si>
  <si>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</si>
  <si>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</si>
  <si>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</si>
  <si>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</si>
  <si>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</si>
  <si>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</si>
  <si>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</si>
  <si>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</si>
  <si>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</si>
  <si>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</si>
  <si>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</si>
  <si>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</si>
  <si>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</si>
  <si>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</si>
  <si>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</si>
  <si>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</si>
  <si>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</si>
  <si>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</si>
  <si>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</si>
  <si>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</si>
  <si>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</si>
  <si>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</si>
  <si>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</si>
  <si>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</si>
  <si>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</si>
  <si>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</si>
  <si>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</si>
  <si>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</si>
  <si>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</si>
  <si>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</si>
  <si>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</si>
  <si>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</si>
  <si>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</si>
  <si>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</si>
  <si>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</si>
  <si>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</si>
  <si>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</si>
  <si>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</si>
  <si>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</si>
  <si>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</si>
  <si>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</si>
  <si>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</si>
  <si>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</si>
  <si>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</si>
  <si>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</si>
  <si>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</si>
  <si>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</si>
  <si>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</si>
  <si>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</si>
  <si>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</si>
  <si>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</si>
  <si>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</si>
  <si>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</si>
  <si>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</si>
  <si>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</si>
  <si>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</si>
  <si>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</si>
  <si>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</si>
  <si>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</si>
  <si>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</si>
  <si>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</si>
  <si>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</si>
  <si>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</si>
  <si>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</si>
  <si>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</si>
  <si>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</si>
  <si>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</si>
  <si>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</si>
  <si>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</si>
  <si>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</si>
  <si>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</si>
  <si>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</si>
  <si>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</si>
  <si>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</si>
  <si>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</si>
  <si>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</si>
  <si>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</si>
  <si>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</si>
  <si>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</si>
  <si>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</si>
  <si>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</si>
  <si>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</si>
  <si>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</si>
  <si>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</si>
  <si>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</si>
  <si>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</si>
  <si>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</si>
  <si>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</si>
  <si>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</si>
  <si>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</si>
  <si>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</si>
  <si>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</si>
  <si>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</si>
  <si>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</si>
  <si>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</si>
  <si>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</si>
  <si>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</si>
  <si>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</si>
  <si>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</si>
  <si>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</si>
  <si>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</si>
  <si>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</si>
  <si>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</si>
  <si>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</si>
  <si>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</si>
  <si>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</si>
  <si>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</si>
  <si>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</si>
  <si>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</si>
  <si>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</si>
  <si>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</si>
  <si>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</si>
  <si>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</si>
  <si>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</si>
  <si>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</si>
  <si>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</si>
  <si>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</si>
  <si>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</si>
  <si>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</si>
  <si>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</si>
  <si>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</si>
  <si>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</si>
  <si>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</si>
  <si>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</si>
  <si>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</si>
  <si>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</si>
  <si>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</si>
  <si>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</si>
  <si>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</si>
  <si>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</si>
  <si>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</si>
  <si>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</si>
  <si>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</si>
  <si>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</si>
  <si>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</si>
  <si>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</si>
  <si>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</si>
  <si>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</si>
  <si>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</si>
  <si>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</si>
  <si>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</si>
  <si>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</si>
  <si>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</si>
  <si>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</si>
  <si>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</si>
  <si>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</si>
  <si>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</si>
  <si>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</si>
  <si>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</si>
  <si>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</si>
  <si>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</si>
  <si>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</si>
  <si>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</si>
  <si>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</si>
  <si>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</si>
  <si>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</si>
  <si>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</si>
  <si>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</si>
  <si>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</si>
  <si>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</si>
  <si>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</si>
  <si>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</si>
  <si>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</si>
  <si>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</si>
  <si>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</si>
  <si>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</si>
  <si>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</si>
  <si>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</si>
  <si>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</si>
  <si>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</si>
  <si>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</si>
  <si>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</si>
  <si>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</si>
  <si>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</si>
  <si>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</si>
  <si>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</si>
  <si>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</si>
  <si>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</si>
  <si>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</si>
  <si>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</si>
  <si>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</si>
  <si>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</si>
  <si>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</si>
  <si>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</si>
  <si>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</si>
  <si>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</si>
  <si>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</si>
  <si>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</si>
  <si>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</si>
  <si>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</si>
  <si>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</si>
  <si>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</si>
  <si>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</si>
  <si>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</si>
  <si>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</si>
  <si>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</si>
  <si>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</si>
  <si>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</si>
  <si>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</si>
  <si>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</si>
  <si>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</si>
  <si>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</si>
  <si>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</si>
  <si>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</si>
  <si>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</si>
  <si>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</si>
  <si>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</si>
  <si>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</si>
  <si>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</si>
  <si>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</si>
  <si>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</si>
  <si>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</si>
  <si>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</si>
  <si>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</si>
  <si>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</si>
  <si>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</si>
  <si>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</si>
  <si>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</si>
  <si>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</si>
  <si>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</si>
  <si>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</si>
  <si>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</si>
  <si>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</si>
  <si>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</si>
  <si>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</si>
  <si>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</si>
  <si>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</si>
  <si>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</si>
  <si>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</si>
  <si>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</si>
  <si>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</si>
  <si>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</si>
  <si>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</si>
  <si>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</si>
  <si>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</si>
  <si>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</si>
  <si>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</si>
  <si>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</si>
  <si>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</si>
  <si>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</si>
  <si>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</si>
  <si>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</si>
  <si>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</si>
  <si>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</si>
  <si>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</si>
  <si>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</si>
  <si>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</si>
  <si>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</si>
  <si>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</si>
  <si>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</si>
  <si>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</si>
  <si>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</si>
  <si>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</si>
  <si>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</si>
  <si>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</si>
  <si>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</si>
  <si>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</si>
  <si>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</si>
  <si>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</si>
  <si>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</si>
  <si>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</si>
  <si>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</si>
  <si>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</si>
  <si>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</si>
  <si>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</si>
  <si>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</si>
  <si>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</si>
  <si>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</si>
  <si>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</si>
  <si>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</si>
  <si>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</si>
  <si>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</si>
  <si>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</si>
  <si>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</si>
  <si>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</si>
  <si>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</si>
  <si>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</si>
  <si>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</si>
  <si>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</si>
  <si>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</si>
  <si>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</si>
  <si>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</si>
  <si>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</si>
  <si>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</si>
  <si>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</si>
  <si>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</si>
  <si>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</si>
  <si>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</si>
  <si>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</si>
  <si>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</si>
  <si>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</si>
  <si>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</si>
  <si>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</si>
  <si>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</si>
  <si>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</si>
  <si>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</si>
  <si>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</si>
  <si>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</si>
  <si>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</si>
  <si>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</si>
  <si>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</si>
  <si>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</si>
  <si>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</si>
  <si>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</si>
  <si>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</si>
  <si>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</si>
  <si>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</si>
  <si>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</si>
  <si>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</si>
  <si>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</si>
  <si>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</si>
  <si>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</si>
  <si>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</si>
  <si>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</si>
  <si>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</si>
  <si>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</si>
  <si>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</si>
  <si>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</si>
  <si>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</si>
  <si>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</si>
  <si>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</si>
  <si>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</si>
  <si>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</si>
  <si>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</si>
  <si>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</si>
  <si>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</si>
  <si>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</si>
  <si>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</si>
  <si>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</si>
  <si>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</si>
  <si>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</si>
  <si>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</si>
  <si>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</si>
  <si>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</si>
  <si>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</si>
  <si>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</si>
  <si>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</si>
  <si>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</si>
  <si>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</si>
  <si>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</si>
  <si>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</si>
  <si>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</si>
  <si>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</si>
  <si>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</si>
  <si>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</si>
  <si>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</si>
  <si>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</si>
  <si>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</si>
  <si>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</si>
  <si>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</si>
  <si>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</si>
  <si>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</si>
  <si>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</si>
  <si>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</si>
  <si>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</si>
  <si>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</si>
  <si>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</si>
  <si>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</si>
  <si>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</si>
  <si>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</si>
  <si>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</si>
  <si>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</si>
  <si>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</si>
  <si>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</si>
  <si>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</si>
  <si>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</si>
  <si>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</si>
  <si>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</si>
  <si>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</si>
  <si>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</si>
  <si>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</si>
  <si>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</si>
  <si>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</si>
  <si>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</si>
  <si>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</si>
  <si>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</si>
  <si>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</si>
  <si>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</si>
  <si>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</si>
  <si>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</si>
  <si>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</si>
  <si>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</si>
  <si>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</si>
  <si>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</si>
  <si>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</si>
  <si>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</si>
  <si>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</si>
  <si>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</si>
  <si>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</si>
  <si>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</si>
  <si>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</si>
  <si>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</si>
  <si>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</si>
  <si>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</si>
  <si>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</si>
  <si>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</si>
  <si>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</si>
  <si>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</si>
  <si>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</si>
  <si>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</si>
  <si>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</si>
  <si>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</si>
  <si>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</si>
  <si>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</si>
  <si>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</si>
  <si>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</si>
  <si>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</si>
  <si>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</si>
  <si>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</si>
  <si>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</si>
  <si>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</si>
  <si>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</si>
  <si>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</si>
  <si>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</si>
  <si>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</si>
  <si>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</si>
  <si>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</si>
  <si>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</si>
  <si>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</si>
  <si>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</si>
  <si>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</si>
  <si>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</si>
  <si>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</si>
  <si>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</si>
  <si>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</si>
  <si>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</si>
  <si>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</si>
  <si>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</si>
  <si>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</si>
  <si>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</si>
  <si>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</si>
  <si>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</si>
  <si>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</si>
  <si>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</si>
  <si>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</si>
  <si>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</si>
  <si>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</si>
  <si>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</si>
  <si>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</si>
  <si>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</si>
  <si>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</si>
  <si>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</si>
  <si>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</si>
  <si>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</si>
  <si>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</si>
  <si>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</si>
  <si>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</si>
  <si>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</si>
  <si>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</si>
  <si>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</si>
  <si>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</si>
  <si>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</si>
  <si>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</si>
  <si>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</si>
  <si>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</si>
  <si>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</si>
  <si>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</si>
  <si>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</si>
  <si>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</si>
  <si>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</si>
  <si>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</si>
  <si>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</si>
  <si>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</si>
  <si>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</si>
  <si>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</si>
  <si>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</si>
  <si>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</si>
  <si>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</si>
  <si>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</si>
  <si>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</si>
  <si>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</si>
  <si>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</si>
  <si>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</si>
  <si>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</si>
  <si>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</si>
  <si>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</si>
  <si>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</si>
  <si>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</si>
  <si>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</si>
  <si>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</si>
  <si>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</si>
  <si>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</si>
  <si>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</si>
  <si>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</si>
  <si>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</si>
  <si>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</si>
  <si>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</si>
  <si>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</si>
  <si>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</si>
  <si>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</si>
  <si>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</si>
  <si>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</si>
  <si>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</si>
  <si>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</si>
  <si>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</si>
  <si>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</si>
  <si>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</si>
  <si>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</si>
  <si>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</si>
  <si>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</si>
  <si>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</si>
  <si>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</si>
  <si>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</si>
  <si>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</si>
  <si>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</si>
  <si>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</si>
  <si>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</si>
  <si>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</si>
  <si>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</si>
  <si>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</si>
  <si>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</si>
  <si>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</si>
  <si>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</si>
  <si>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</si>
  <si>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</si>
  <si>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</si>
  <si>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</si>
  <si>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</si>
  <si>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</si>
  <si>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</si>
  <si>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</si>
  <si>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</si>
  <si>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</si>
  <si>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</si>
  <si>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</si>
  <si>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</si>
  <si>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</si>
  <si>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</si>
  <si>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</si>
  <si>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</si>
  <si>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</si>
  <si>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</si>
  <si>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</si>
  <si>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</si>
  <si>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</si>
  <si>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</si>
  <si>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</si>
  <si>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</si>
  <si>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</si>
  <si>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</si>
  <si>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</si>
  <si>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</si>
  <si>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</si>
  <si>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</si>
  <si>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</si>
  <si>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</si>
  <si>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</si>
  <si>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</si>
  <si>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</si>
  <si>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</si>
  <si>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</si>
  <si>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</si>
  <si>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</si>
  <si>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</si>
  <si>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</si>
  <si>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</si>
  <si>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</si>
  <si>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</si>
  <si>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</si>
  <si>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</si>
  <si>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</si>
  <si>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</si>
  <si>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</si>
  <si>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</si>
  <si>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</si>
  <si>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</si>
  <si>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</si>
  <si>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</si>
  <si>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</si>
  <si>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</si>
  <si>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</si>
  <si>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</si>
  <si>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</si>
  <si>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</si>
  <si>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</si>
  <si>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</si>
  <si>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</si>
  <si>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</si>
  <si>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</si>
  <si>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</si>
  <si>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</si>
  <si>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</si>
  <si>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</si>
  <si>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</si>
  <si>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</si>
  <si>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</si>
  <si>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</si>
  <si>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</si>
  <si>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</si>
  <si>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</si>
  <si>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</si>
  <si>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</si>
  <si>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</si>
  <si>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</si>
  <si>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</si>
  <si>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</si>
  <si>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</si>
  <si>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</si>
  <si>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</si>
  <si>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</si>
  <si>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</si>
  <si>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</si>
  <si>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</si>
  <si>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</si>
  <si>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</si>
  <si>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</si>
  <si>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</si>
  <si>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</si>
  <si>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</si>
  <si>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</si>
  <si>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</si>
  <si>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</si>
  <si>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</si>
  <si>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</si>
  <si>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</si>
  <si>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</si>
  <si>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</si>
  <si>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</si>
  <si>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</si>
  <si>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</si>
  <si>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</si>
  <si>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</si>
  <si>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</si>
  <si>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</si>
  <si>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</si>
  <si>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</si>
  <si>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</si>
  <si>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</si>
  <si>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</si>
  <si>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</si>
  <si>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</si>
  <si>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</si>
  <si>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</si>
  <si>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</si>
  <si>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</si>
  <si>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</si>
  <si>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</si>
  <si>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</si>
  <si>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</si>
  <si>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</si>
  <si>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</si>
  <si>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</si>
  <si>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</si>
  <si>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</si>
  <si>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</si>
  <si>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</si>
  <si>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</si>
  <si>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</si>
  <si>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</si>
  <si>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</si>
  <si>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</si>
  <si>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</si>
  <si>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</si>
  <si>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</si>
  <si>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</si>
  <si>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</si>
  <si>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</si>
  <si>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</si>
  <si>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</si>
  <si>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</si>
  <si>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</si>
  <si>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</si>
  <si>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</si>
  <si>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</si>
  <si>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</si>
  <si>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</si>
  <si>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</si>
  <si>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</si>
  <si>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</si>
  <si>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</si>
  <si>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</si>
  <si>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</si>
  <si>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</si>
  <si>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</si>
  <si>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</si>
  <si>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</si>
  <si>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</si>
  <si>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</si>
  <si>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</si>
  <si>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</si>
  <si>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</si>
  <si>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</si>
  <si>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</si>
  <si>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</si>
  <si>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</si>
  <si>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</si>
  <si>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</si>
  <si>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</si>
  <si>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</si>
  <si>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</si>
  <si>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</si>
  <si>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</si>
  <si>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</si>
  <si>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</si>
  <si>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</si>
  <si>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</si>
  <si>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</si>
  <si>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</si>
  <si>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</si>
  <si>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</si>
  <si>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</si>
  <si>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</si>
  <si>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</si>
  <si>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</si>
  <si>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</si>
  <si>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</si>
  <si>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</si>
  <si>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</si>
  <si>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</si>
  <si>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</si>
  <si>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</si>
  <si>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</si>
  <si>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</si>
  <si>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</si>
  <si>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</si>
  <si>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</si>
  <si>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</si>
  <si>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</si>
  <si>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</si>
  <si>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</si>
  <si>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</si>
  <si>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</si>
  <si>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</si>
  <si>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</si>
  <si>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</si>
  <si>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</si>
  <si>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</si>
  <si>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</si>
  <si>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</si>
  <si>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</si>
  <si>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</si>
  <si>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</si>
  <si>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</si>
  <si>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</si>
  <si>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</si>
  <si>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</si>
  <si>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</si>
  <si>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</si>
  <si>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</si>
  <si>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</si>
  <si>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</si>
  <si>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</si>
  <si>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</si>
  <si>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</si>
  <si>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</si>
  <si>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</si>
  <si>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</si>
  <si>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</si>
  <si>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</si>
  <si>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</si>
  <si>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</si>
  <si>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</si>
  <si>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</si>
  <si>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</si>
  <si>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</si>
  <si>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</si>
  <si>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</si>
  <si>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</si>
  <si>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</si>
  <si>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</si>
  <si>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</si>
  <si>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</si>
  <si>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</si>
  <si>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</si>
  <si>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</si>
  <si>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</si>
  <si>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</si>
  <si>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</si>
  <si>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</si>
  <si>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</si>
  <si>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</si>
  <si>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</si>
  <si>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</si>
  <si>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</si>
  <si>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</si>
  <si>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</si>
  <si>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</si>
  <si>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</si>
  <si>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</si>
  <si>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</si>
  <si>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</si>
  <si>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</si>
  <si>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</si>
  <si>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</si>
  <si>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</si>
  <si>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</si>
  <si>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</si>
  <si>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</si>
  <si>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</si>
  <si>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</si>
  <si>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</si>
  <si>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</si>
  <si>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</si>
  <si>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</si>
  <si>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</si>
  <si>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</si>
  <si>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</si>
  <si>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</si>
  <si>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</si>
  <si>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</si>
  <si>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</si>
  <si>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</si>
  <si>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</si>
  <si>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</si>
  <si>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</si>
  <si>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</si>
  <si>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</si>
  <si>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</si>
  <si>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</si>
  <si>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</si>
  <si>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</si>
  <si>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</si>
  <si>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</si>
  <si>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</si>
  <si>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</si>
  <si>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</si>
  <si>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</si>
  <si>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</si>
  <si>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</si>
  <si>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</si>
  <si>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</si>
  <si>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</si>
  <si>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</si>
  <si>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</si>
  <si>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</si>
  <si>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</si>
  <si>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</si>
  <si>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</si>
  <si>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</si>
  <si>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</si>
  <si>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</si>
  <si>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</si>
  <si>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</si>
  <si>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</si>
  <si>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</si>
  <si>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</si>
  <si>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</si>
  <si>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</si>
  <si>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</si>
  <si>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</si>
  <si>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</si>
  <si>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</si>
  <si>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</si>
  <si>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</si>
  <si>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</si>
  <si>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</si>
  <si>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</si>
  <si>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</si>
  <si>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</si>
  <si>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</si>
  <si>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</si>
  <si>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</si>
  <si>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</si>
  <si>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</si>
  <si>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</si>
  <si>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</si>
  <si>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</si>
  <si>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</si>
  <si>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</si>
  <si>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</si>
  <si>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</si>
  <si>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</si>
  <si>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</si>
  <si>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</si>
  <si>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</si>
  <si>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</si>
  <si>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</si>
  <si>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</si>
  <si>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</si>
  <si>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</si>
  <si>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</si>
  <si>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</si>
  <si>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</si>
  <si>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</si>
  <si>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</si>
  <si>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</si>
  <si>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</si>
  <si>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</si>
  <si>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</si>
  <si>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</si>
  <si>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</si>
  <si>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</si>
  <si>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</si>
  <si>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</si>
  <si>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</si>
  <si>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</si>
  <si>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</si>
  <si>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</si>
  <si>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</si>
  <si>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</si>
  <si>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</si>
  <si>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</si>
  <si>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</si>
  <si>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</si>
  <si>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</si>
  <si>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</si>
  <si>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</si>
  <si>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</si>
  <si>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</si>
  <si>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</si>
  <si>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</si>
  <si>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</si>
  <si>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</si>
  <si>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</si>
  <si>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</si>
  <si>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</si>
  <si>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</si>
  <si>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</si>
  <si>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</si>
  <si>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</si>
  <si>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</si>
  <si>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</si>
  <si>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</si>
  <si>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</si>
  <si>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</si>
  <si>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</si>
  <si>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</si>
  <si>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</si>
  <si>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</si>
  <si>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</si>
  <si>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</si>
  <si>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</si>
  <si>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</si>
  <si>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</si>
  <si>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</si>
  <si>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</si>
  <si>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</si>
  <si>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</si>
  <si>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</si>
  <si>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</si>
  <si>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</si>
  <si>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</si>
  <si>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</si>
  <si>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</si>
  <si>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</si>
  <si>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</si>
  <si>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</si>
  <si>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</si>
  <si>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</si>
  <si>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</si>
  <si>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</si>
  <si>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</si>
  <si>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</si>
  <si>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</si>
  <si>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</si>
  <si>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</si>
  <si>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</si>
  <si>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</si>
  <si>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</si>
  <si>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</si>
  <si>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</si>
  <si>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</si>
  <si>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</si>
  <si>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</si>
  <si>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</si>
  <si>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</si>
  <si>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</si>
  <si>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</si>
  <si>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</si>
  <si>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</si>
  <si>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</si>
  <si>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</si>
  <si>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</si>
  <si>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</si>
  <si>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</si>
  <si>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</si>
  <si>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</si>
  <si>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</si>
  <si>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</si>
  <si>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</si>
  <si>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</si>
  <si>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</si>
  <si>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</si>
  <si>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</si>
  <si>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</si>
  <si>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</si>
  <si>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</si>
  <si>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</si>
  <si>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</si>
  <si>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</si>
  <si>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</si>
  <si>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</si>
  <si>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</si>
  <si>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</si>
  <si>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</si>
  <si>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</si>
  <si>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</si>
  <si>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</si>
  <si>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</si>
  <si>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</si>
  <si>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</si>
  <si>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</si>
  <si>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</si>
  <si>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</si>
  <si>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</si>
  <si>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</si>
  <si>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</si>
  <si>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</si>
  <si>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</si>
  <si>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</si>
  <si>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</si>
  <si>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</si>
  <si>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</si>
  <si>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</si>
  <si>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</si>
  <si>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</si>
  <si>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</si>
  <si>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</si>
  <si>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</si>
  <si>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</si>
  <si>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</si>
  <si>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</si>
  <si>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</si>
  <si>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</si>
  <si>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</si>
  <si>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</si>
  <si>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</si>
  <si>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</si>
  <si>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</si>
  <si>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</si>
  <si>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</si>
  <si>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</si>
  <si>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</si>
  <si>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</si>
  <si>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</si>
  <si>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</si>
  <si>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</si>
  <si>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</si>
  <si>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</si>
  <si>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</si>
  <si>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</si>
  <si>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</si>
  <si>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</si>
  <si>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</si>
  <si>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</si>
  <si>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</si>
  <si>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</si>
  <si>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</si>
  <si>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</si>
  <si>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</si>
  <si>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</si>
  <si>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</si>
  <si>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</si>
  <si>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</si>
  <si>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</si>
  <si>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</si>
  <si>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</si>
  <si>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</si>
  <si>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</si>
  <si>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</si>
  <si>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</si>
  <si>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</si>
  <si>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</si>
  <si>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</si>
  <si>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</si>
  <si>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</si>
  <si>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</si>
  <si>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</si>
  <si>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</si>
  <si>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</si>
  <si>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</si>
  <si>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</si>
  <si>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</si>
  <si>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</si>
  <si>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</si>
  <si>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</si>
  <si>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</si>
  <si>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</si>
  <si>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</si>
  <si>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</si>
  <si>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</si>
  <si>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</si>
  <si>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</si>
  <si>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</si>
  <si>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</si>
  <si>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</si>
  <si>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</si>
  <si>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</si>
  <si>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</si>
  <si>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</si>
  <si>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</si>
  <si>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</si>
  <si>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</si>
  <si>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</si>
  <si>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</si>
  <si>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</si>
  <si>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</si>
  <si>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</si>
  <si>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</si>
  <si>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</si>
  <si>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</si>
  <si>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</si>
  <si>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</si>
  <si>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</si>
  <si>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</si>
  <si>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</si>
  <si>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</si>
  <si>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</si>
  <si>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</si>
  <si>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</si>
  <si>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</si>
  <si>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</si>
  <si>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</si>
  <si>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</si>
  <si>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</si>
  <si>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</si>
  <si>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</si>
  <si>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</si>
  <si>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</si>
  <si>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</si>
  <si>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</si>
  <si>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</si>
  <si>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</si>
  <si>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</si>
  <si>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</si>
  <si>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</si>
  <si>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</si>
  <si>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</si>
  <si>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</si>
  <si>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</si>
  <si>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</si>
  <si>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</si>
  <si>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</si>
  <si>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</si>
  <si>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</si>
  <si>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</si>
  <si>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</si>
  <si>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</si>
  <si>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</si>
  <si>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</si>
  <si>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</si>
  <si>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</si>
  <si>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</si>
  <si>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</si>
  <si>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</si>
  <si>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</si>
  <si>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</si>
  <si>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</si>
  <si>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</si>
  <si>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</si>
  <si>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</si>
  <si>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</si>
  <si>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</si>
  <si>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</si>
  <si>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</si>
  <si>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</si>
  <si>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</si>
  <si>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</si>
  <si>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</si>
  <si>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</si>
  <si>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</si>
  <si>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</si>
  <si>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</si>
  <si>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</si>
  <si>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</si>
  <si>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</si>
  <si>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</si>
  <si>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</si>
  <si>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</si>
  <si>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</si>
  <si>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</si>
  <si>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</si>
  <si>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</si>
  <si>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</si>
  <si>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</si>
  <si>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</si>
  <si>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</si>
  <si>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</si>
  <si>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</si>
  <si>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</si>
  <si>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</si>
  <si>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</si>
  <si>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</si>
  <si>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</si>
  <si>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</si>
  <si>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</si>
  <si>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</si>
  <si>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</si>
  <si>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</si>
  <si>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</si>
  <si>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</si>
  <si>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</si>
  <si>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</si>
  <si>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</si>
  <si>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</si>
  <si>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</si>
  <si>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</si>
  <si>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</si>
  <si>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</si>
  <si>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</si>
  <si>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</si>
  <si>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</si>
  <si>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</si>
  <si>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</si>
  <si>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</si>
  <si>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</si>
  <si>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</si>
  <si>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</si>
  <si>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</si>
  <si>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</si>
  <si>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</si>
  <si>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</si>
  <si>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</si>
  <si>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</si>
  <si>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</si>
  <si>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</si>
  <si>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</si>
  <si>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</si>
  <si>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</si>
  <si>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</si>
  <si>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</si>
  <si>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</si>
  <si>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</si>
  <si>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</si>
  <si>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</si>
  <si>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</si>
  <si>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</si>
  <si>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</si>
  <si>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</si>
  <si>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</si>
  <si>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</si>
  <si>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</si>
  <si>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</si>
  <si>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</si>
  <si>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</si>
  <si>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</si>
  <si>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</si>
  <si>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</si>
  <si>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</si>
  <si>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</si>
  <si>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</si>
  <si>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</si>
  <si>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</si>
  <si>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</si>
  <si>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</si>
  <si>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</si>
  <si>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</si>
  <si>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</si>
  <si>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</si>
  <si>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</si>
  <si>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</si>
  <si>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</si>
  <si>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</si>
  <si>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</si>
  <si>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</si>
  <si>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</si>
  <si>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</si>
  <si>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</si>
  <si>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</si>
  <si>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</si>
  <si>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</si>
  <si>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</si>
  <si>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</si>
  <si>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</si>
  <si>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</si>
  <si>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</si>
  <si>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</si>
  <si>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</si>
  <si>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</si>
  <si>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</si>
  <si>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</si>
  <si>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</si>
  <si>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</si>
  <si>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</si>
  <si>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</si>
  <si>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</si>
  <si>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</si>
  <si>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</si>
  <si>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</si>
  <si>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</si>
  <si>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</si>
  <si>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</si>
  <si>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</si>
  <si>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</si>
  <si>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</si>
  <si>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</si>
  <si>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</si>
  <si>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</si>
  <si>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</si>
  <si>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</si>
  <si>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</si>
  <si>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</si>
  <si>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</si>
  <si>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</si>
  <si>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</si>
  <si>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</si>
  <si>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</si>
  <si>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</si>
  <si>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</si>
  <si>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</si>
  <si>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</si>
  <si>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</si>
  <si>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</si>
  <si>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</si>
  <si>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</si>
  <si>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</si>
  <si>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</si>
  <si>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</si>
  <si>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</si>
  <si>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</si>
  <si>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</si>
  <si>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</si>
  <si>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</si>
  <si>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</si>
  <si>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</si>
  <si>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</si>
  <si>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</si>
  <si>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</si>
  <si>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</si>
  <si>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</si>
  <si>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</si>
  <si>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</si>
  <si>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</si>
  <si>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</si>
  <si>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</si>
  <si>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</si>
  <si>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</si>
  <si>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</si>
  <si>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</si>
  <si>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</si>
  <si>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</si>
  <si>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</si>
  <si>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</si>
  <si>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</si>
  <si>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</si>
  <si>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</si>
  <si>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</si>
  <si>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</si>
  <si>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</si>
  <si>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</si>
  <si>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</si>
  <si>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</si>
  <si>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</si>
  <si>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</si>
  <si>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</si>
  <si>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</si>
  <si>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</si>
  <si>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</si>
  <si>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</si>
  <si>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</si>
  <si>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</si>
  <si>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</si>
  <si>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</si>
  <si>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</si>
  <si>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</si>
  <si>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</si>
  <si>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</si>
  <si>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</si>
  <si>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</si>
  <si>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</si>
  <si>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</si>
  <si>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</si>
  <si>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</si>
  <si>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</si>
  <si>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</si>
  <si>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</si>
  <si>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</si>
  <si>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</si>
  <si>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</si>
  <si>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</si>
  <si>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</si>
  <si>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</si>
  <si>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</si>
  <si>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</si>
  <si>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</si>
  <si>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</si>
  <si>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</si>
  <si>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</si>
  <si>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</si>
  <si>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</si>
  <si>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</si>
  <si>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</si>
  <si>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</si>
  <si>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</si>
  <si>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</si>
  <si>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</si>
  <si>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</si>
  <si>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</si>
  <si>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</si>
  <si>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</si>
  <si>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</si>
  <si>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</si>
  <si>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</si>
  <si>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</si>
  <si>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</si>
  <si>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</si>
  <si>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</si>
  <si>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</si>
  <si>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</si>
  <si>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</si>
  <si>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</si>
  <si>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</si>
  <si>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</si>
  <si>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</si>
  <si>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</si>
  <si>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</si>
  <si>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</si>
  <si>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</si>
  <si>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</si>
  <si>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</si>
  <si>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</si>
  <si>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</si>
  <si>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</si>
  <si>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</si>
  <si>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</si>
  <si>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</si>
  <si>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</si>
  <si>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</si>
  <si>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</si>
  <si>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</si>
  <si>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</si>
  <si>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</si>
  <si>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</si>
  <si>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</si>
  <si>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</si>
  <si>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</si>
  <si>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</si>
  <si>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</si>
  <si>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</si>
  <si>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</si>
  <si>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</si>
  <si>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</si>
  <si>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</si>
  <si>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</si>
  <si>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</si>
  <si>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</si>
  <si>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</si>
  <si>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</si>
  <si>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</si>
  <si>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</si>
  <si>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</si>
  <si>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</si>
  <si>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</si>
  <si>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</si>
  <si>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</si>
  <si>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</si>
  <si>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</si>
  <si>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</si>
  <si>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</si>
  <si>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</si>
  <si>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</si>
  <si>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</si>
  <si>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</si>
  <si>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</si>
  <si>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</si>
  <si>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</si>
  <si>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</si>
  <si>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</si>
  <si>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</si>
  <si>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</si>
  <si>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</si>
  <si>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</si>
  <si>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</si>
  <si>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</si>
  <si>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</si>
  <si>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</si>
  <si>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</si>
  <si>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</si>
  <si>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</si>
  <si>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</si>
  <si>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</si>
  <si>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</si>
  <si>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</si>
  <si>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</si>
  <si>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</si>
  <si>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</si>
  <si>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</si>
  <si>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</si>
  <si>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</si>
  <si>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</si>
  <si>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</si>
  <si>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</si>
  <si>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</si>
  <si>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</si>
  <si>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</si>
  <si>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</si>
  <si>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</si>
  <si>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</si>
  <si>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</si>
  <si>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</si>
  <si>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</si>
  <si>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</si>
  <si>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</si>
  <si>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</si>
  <si>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</si>
  <si>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</si>
  <si>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</si>
  <si>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</si>
  <si>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</si>
  <si>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</si>
  <si>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</si>
  <si>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</si>
  <si>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</si>
  <si>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</si>
  <si>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</si>
  <si>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</si>
  <si>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</si>
  <si>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</si>
  <si>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</si>
  <si>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</si>
  <si>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</si>
  <si>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</si>
  <si>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</si>
  <si>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</si>
  <si>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</si>
  <si>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</si>
  <si>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</si>
  <si>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</si>
  <si>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</si>
  <si>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</si>
  <si>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</si>
  <si>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</si>
  <si>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</si>
  <si>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</si>
  <si>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</si>
  <si>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</si>
  <si>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</si>
  <si>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</si>
  <si>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</si>
  <si>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</si>
  <si>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</si>
  <si>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</si>
  <si>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</si>
  <si>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</si>
  <si>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</si>
  <si>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</si>
  <si>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</si>
  <si>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</si>
  <si>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</si>
  <si>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</si>
  <si>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</si>
  <si>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</si>
  <si>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</si>
  <si>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</si>
  <si>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</si>
  <si>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</si>
  <si>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</si>
  <si>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</si>
  <si>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</si>
  <si>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</si>
  <si>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</si>
  <si>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</si>
  <si>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</si>
  <si>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</si>
  <si>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</si>
  <si>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</si>
  <si>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</si>
  <si>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</si>
  <si>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</si>
  <si>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</si>
  <si>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</si>
  <si>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</si>
  <si>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</si>
  <si>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</si>
  <si>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</si>
  <si>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</si>
  <si>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</si>
  <si>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</si>
  <si>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</si>
  <si>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</si>
  <si>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</si>
  <si>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</si>
  <si>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</si>
  <si>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</si>
  <si>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</si>
  <si>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</si>
  <si>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</si>
  <si>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</si>
  <si>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</si>
  <si>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</si>
  <si>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</si>
  <si>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</si>
  <si>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</si>
  <si>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</si>
  <si>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</si>
  <si>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</si>
  <si>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</si>
  <si>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</si>
  <si>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</si>
  <si>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</si>
  <si>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</si>
  <si>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</si>
  <si>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</si>
  <si>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</si>
  <si>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</si>
  <si>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</si>
  <si>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</si>
  <si>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</si>
  <si>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</si>
  <si>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</si>
  <si>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</si>
  <si>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</si>
  <si>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</si>
  <si>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</si>
  <si>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</si>
  <si>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</si>
  <si>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</si>
  <si>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</si>
  <si>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</si>
  <si>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</si>
  <si>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</si>
  <si>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</si>
  <si>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</si>
  <si>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</si>
  <si>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</si>
  <si>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</si>
  <si>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</si>
  <si>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</si>
  <si>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</si>
  <si>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</si>
  <si>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</si>
  <si>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</si>
  <si>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</si>
  <si>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</si>
  <si>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</si>
  <si>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</si>
  <si>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</si>
  <si>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</si>
  <si>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</si>
  <si>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</si>
  <si>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</si>
  <si>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</si>
  <si>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</si>
  <si>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</si>
  <si>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</si>
  <si>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</si>
  <si>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</si>
  <si>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</si>
  <si>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</si>
  <si>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</si>
  <si>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</si>
  <si>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</si>
  <si>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</si>
  <si>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</si>
  <si>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</si>
  <si>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</si>
  <si>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</si>
  <si>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</si>
  <si>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</si>
  <si>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</si>
  <si>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</si>
  <si>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</si>
  <si>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</si>
  <si>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</si>
  <si>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</si>
  <si>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</si>
  <si>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</si>
  <si>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</si>
  <si>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</si>
  <si>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</si>
  <si>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</si>
  <si>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</si>
  <si>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</si>
  <si>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</si>
  <si>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</si>
  <si>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</si>
  <si>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</si>
  <si>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</si>
  <si>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</si>
  <si>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</si>
  <si>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</si>
  <si>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</si>
  <si>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</si>
  <si>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</si>
  <si>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</si>
  <si>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</si>
  <si>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</si>
  <si>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</si>
  <si>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</si>
  <si>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</si>
  <si>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</si>
  <si>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</si>
  <si>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</si>
  <si>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</si>
  <si>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</si>
  <si>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</si>
  <si>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</si>
  <si>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</si>
  <si>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</si>
  <si>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</si>
  <si>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</si>
  <si>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</si>
  <si>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</si>
  <si>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</si>
  <si>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</si>
  <si>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</si>
  <si>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</si>
  <si>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</si>
  <si>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</si>
  <si>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</si>
  <si>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</si>
  <si>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</si>
  <si>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</si>
  <si>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</si>
  <si>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</si>
  <si>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</si>
  <si>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</si>
  <si>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</si>
  <si>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</si>
  <si>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</si>
  <si>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</si>
  <si>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</si>
  <si>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</si>
  <si>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</si>
  <si>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</si>
  <si>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</si>
  <si>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</si>
  <si>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</si>
  <si>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</si>
  <si>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</si>
  <si>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</si>
  <si>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</si>
  <si>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</si>
  <si>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</si>
  <si>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</si>
  <si>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</si>
  <si>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</si>
  <si>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</si>
  <si>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</si>
  <si>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</si>
  <si>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</si>
  <si>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</si>
  <si>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</si>
  <si>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</si>
  <si>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</si>
  <si>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</si>
  <si>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</si>
  <si>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</si>
  <si>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</si>
  <si>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</si>
  <si>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</si>
  <si>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</si>
  <si>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</si>
  <si>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</si>
  <si>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</si>
  <si>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</si>
  <si>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</si>
  <si>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</si>
  <si>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</si>
  <si>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</si>
  <si>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</si>
  <si>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</si>
  <si>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</si>
  <si>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</si>
  <si>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</si>
  <si>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</si>
  <si>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</si>
  <si>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</si>
  <si>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</si>
  <si>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</si>
  <si>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</si>
  <si>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</si>
  <si>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</si>
  <si>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</si>
  <si>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</si>
  <si>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</si>
  <si>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</si>
  <si>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</si>
  <si>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</si>
  <si>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</si>
  <si>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</si>
  <si>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</si>
  <si>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</si>
  <si>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</si>
  <si>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</si>
  <si>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</si>
  <si>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</si>
  <si>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</si>
  <si>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</si>
  <si>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</si>
  <si>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</si>
  <si>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</si>
  <si>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</si>
  <si>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</si>
  <si>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</si>
  <si>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</si>
  <si>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</si>
  <si>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</si>
  <si>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</si>
  <si>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</si>
  <si>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</si>
  <si>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</si>
  <si>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</si>
  <si>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</si>
  <si>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</si>
  <si>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</si>
  <si>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</si>
  <si>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</si>
  <si>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</si>
  <si>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</si>
  <si>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</si>
  <si>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</si>
  <si>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</si>
  <si>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</si>
  <si>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</si>
  <si>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</si>
  <si>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</si>
  <si>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</si>
  <si>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</si>
  <si>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</si>
  <si>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</si>
  <si>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</si>
  <si>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</si>
  <si>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</si>
  <si>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</si>
  <si>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</si>
  <si>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</si>
  <si>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</si>
  <si>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</si>
  <si>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</si>
  <si>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</si>
  <si>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</si>
  <si>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</si>
  <si>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</si>
  <si>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</si>
  <si>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</si>
  <si>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</si>
  <si>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</si>
  <si>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</si>
  <si>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</si>
  <si>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</si>
  <si>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</si>
  <si>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</si>
  <si>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</si>
  <si>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</si>
  <si>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</si>
  <si>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</si>
  <si>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</si>
  <si>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</si>
  <si>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</si>
  <si>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</si>
  <si>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</si>
  <si>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</si>
  <si>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</si>
  <si>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</si>
  <si>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</si>
  <si>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</si>
  <si>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</si>
  <si>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</si>
  <si>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</si>
  <si>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</si>
  <si>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</si>
  <si>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</si>
  <si>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</si>
  <si>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</si>
  <si>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</si>
  <si>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</si>
  <si>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</si>
  <si>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</si>
  <si>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</si>
  <si>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</si>
  <si>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</si>
  <si>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</si>
  <si>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</si>
  <si>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</si>
  <si>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</si>
  <si>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</si>
  <si>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</si>
  <si>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</si>
  <si>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</si>
  <si>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</si>
  <si>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</si>
  <si>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</si>
  <si>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</si>
  <si>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</si>
  <si>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</si>
  <si>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</si>
  <si>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</si>
  <si>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</si>
  <si>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</si>
  <si>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</si>
  <si>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</si>
  <si>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</si>
  <si>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</si>
  <si>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</si>
  <si>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</si>
  <si>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</si>
  <si>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</si>
  <si>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</si>
  <si>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</si>
  <si>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</si>
  <si>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</si>
  <si>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</si>
  <si>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</si>
  <si>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</si>
  <si>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</si>
  <si>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</si>
  <si>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</si>
  <si>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</si>
  <si>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</si>
  <si>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</si>
  <si>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</si>
  <si>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</si>
  <si>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</si>
  <si>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</si>
  <si>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</si>
  <si>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</si>
  <si>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</si>
  <si>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</si>
  <si>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</si>
  <si>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</si>
  <si>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</si>
  <si>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</si>
  <si>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</si>
  <si>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</si>
  <si>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</si>
  <si>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</si>
  <si>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</si>
  <si>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</si>
  <si>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</si>
  <si>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</si>
  <si>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</si>
  <si>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</si>
  <si>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</si>
  <si>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</si>
  <si>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</si>
  <si>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</si>
  <si>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</si>
  <si>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</si>
  <si>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</si>
  <si>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</si>
  <si>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</si>
  <si>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</si>
  <si>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</si>
  <si>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</si>
  <si>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</si>
  <si>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</si>
  <si>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</si>
  <si>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</si>
  <si>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</si>
  <si>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</si>
  <si>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</si>
  <si>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</si>
  <si>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</si>
  <si>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</si>
  <si>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</si>
  <si>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</si>
  <si>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</si>
  <si>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</si>
  <si>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</si>
  <si>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</si>
  <si>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</si>
  <si>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</si>
  <si>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</si>
  <si>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</si>
  <si>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</si>
  <si>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</si>
  <si>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</si>
  <si>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</si>
  <si>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</si>
  <si>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</si>
  <si>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</si>
  <si>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</si>
  <si>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</si>
  <si>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</si>
  <si>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</si>
  <si>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</si>
  <si>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</si>
  <si>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</si>
  <si>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</si>
  <si>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</si>
  <si>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</si>
  <si>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</si>
  <si>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</si>
  <si>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</si>
  <si>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</si>
  <si>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</si>
  <si>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</si>
  <si>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</si>
  <si>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</si>
  <si>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</si>
  <si>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</si>
  <si>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</si>
  <si>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</si>
  <si>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</si>
  <si>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</si>
  <si>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</si>
  <si>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</si>
  <si>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</si>
  <si>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</si>
  <si>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</si>
  <si>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</si>
  <si>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</si>
  <si>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</si>
  <si>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</si>
  <si>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</si>
  <si>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</si>
  <si>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</si>
  <si>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</si>
  <si>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</si>
  <si>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</si>
  <si>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</si>
  <si>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</si>
  <si>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</si>
  <si>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</si>
  <si>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</si>
  <si>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</si>
  <si>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</si>
  <si>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</si>
  <si>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</si>
  <si>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</si>
  <si>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</si>
  <si>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</si>
  <si>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</si>
  <si>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</si>
  <si>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</si>
  <si>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</si>
  <si>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</si>
  <si>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</si>
  <si>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</si>
  <si>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</si>
  <si>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</si>
  <si>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</si>
  <si>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</si>
  <si>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</si>
  <si>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</si>
  <si>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</si>
  <si>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</si>
  <si>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</si>
  <si>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</si>
  <si>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</si>
  <si>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</si>
  <si>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</si>
  <si>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</si>
  <si>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</si>
  <si>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</si>
  <si>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</si>
  <si>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</si>
  <si>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</si>
  <si>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</si>
  <si>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</si>
  <si>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</si>
  <si>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</si>
  <si>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</si>
  <si>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</si>
  <si>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</si>
  <si>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</si>
  <si>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</si>
  <si>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</si>
  <si>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</si>
  <si>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</si>
  <si>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</si>
  <si>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</si>
  <si>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</si>
  <si>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</si>
  <si>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</si>
  <si>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</si>
  <si>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</si>
  <si>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</si>
  <si>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</si>
  <si>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</si>
  <si>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</si>
  <si>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</si>
  <si>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</si>
  <si>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</si>
  <si>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</si>
  <si>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</si>
  <si>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</si>
  <si>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</si>
  <si>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</si>
  <si>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</si>
  <si>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</si>
  <si>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</si>
  <si>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</si>
  <si>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</si>
  <si>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</si>
  <si>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</si>
  <si>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</si>
  <si>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</si>
  <si>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</si>
  <si>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</si>
  <si>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</si>
  <si>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</si>
  <si>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</si>
  <si>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</si>
  <si>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</si>
  <si>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</si>
  <si>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</si>
  <si>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</si>
  <si>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</si>
  <si>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</si>
  <si>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</si>
  <si>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</si>
  <si>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</si>
  <si>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</si>
  <si>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</si>
  <si>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</si>
  <si>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</si>
  <si>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</si>
  <si>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</si>
  <si>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</si>
  <si>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</si>
  <si>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</si>
  <si>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</si>
  <si>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</si>
  <si>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</si>
  <si>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</si>
  <si>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</si>
  <si>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</si>
  <si>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</si>
  <si>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</si>
  <si>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</si>
  <si>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</si>
  <si>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</si>
  <si>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</si>
  <si>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</si>
  <si>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</si>
  <si>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</si>
  <si>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</si>
  <si>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</si>
  <si>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</si>
  <si>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</si>
  <si>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</si>
  <si>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</si>
  <si>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</si>
  <si>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</si>
  <si>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</si>
  <si>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</si>
  <si>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</si>
  <si>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</si>
  <si>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</si>
  <si>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</si>
  <si>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</si>
  <si>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</si>
  <si>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</si>
  <si>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</si>
  <si>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</si>
  <si>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</si>
  <si>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</si>
  <si>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</si>
  <si>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</si>
  <si>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</si>
  <si>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</si>
  <si>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</si>
  <si>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</si>
  <si>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</si>
  <si>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</si>
  <si>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</si>
  <si>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</si>
  <si>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</si>
  <si>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</si>
  <si>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</si>
  <si>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</si>
  <si>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</si>
  <si>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</si>
  <si>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</si>
  <si>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</si>
  <si>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</si>
  <si>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</si>
  <si>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</si>
  <si>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</si>
  <si>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</si>
  <si>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</si>
  <si>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</si>
  <si>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</si>
  <si>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</si>
  <si>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</si>
  <si>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</si>
  <si>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</si>
  <si>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</si>
  <si>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</si>
  <si>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</si>
  <si>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</si>
  <si>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</si>
  <si>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</si>
  <si>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</si>
  <si>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</si>
  <si>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</si>
  <si>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</si>
  <si>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</si>
  <si>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</si>
  <si>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</si>
  <si>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</si>
  <si>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</si>
  <si>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</si>
  <si>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</si>
  <si>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</si>
  <si>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</si>
  <si>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</si>
  <si>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</si>
  <si>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</si>
  <si>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</si>
  <si>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</si>
  <si>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</si>
  <si>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</si>
  <si>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</si>
  <si>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</si>
  <si>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</si>
  <si>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</si>
  <si>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</si>
  <si>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</si>
  <si>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</si>
  <si>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</si>
  <si>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</si>
  <si>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</si>
  <si>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</si>
  <si>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</si>
  <si>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</si>
  <si>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</si>
  <si>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</si>
  <si>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</si>
  <si>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</si>
  <si>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</si>
  <si>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</si>
  <si>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</si>
  <si>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</si>
  <si>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</si>
  <si>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</si>
  <si>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</si>
  <si>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</si>
  <si>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</si>
  <si>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</si>
  <si>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</si>
  <si>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</si>
  <si>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</si>
  <si>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</si>
  <si>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</si>
  <si>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</si>
  <si>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</si>
  <si>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</si>
  <si>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</si>
  <si>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</si>
  <si>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</si>
  <si>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</si>
  <si>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</si>
  <si>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</si>
  <si>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</si>
  <si>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</si>
  <si>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</si>
  <si>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</si>
  <si>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</si>
  <si>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</si>
  <si>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</si>
  <si>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</si>
  <si>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</si>
  <si>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</si>
  <si>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</si>
  <si>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</si>
  <si>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</si>
  <si>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</si>
  <si>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</si>
  <si>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</si>
  <si>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</si>
  <si>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</si>
  <si>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</si>
  <si>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</si>
  <si>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</si>
  <si>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</si>
  <si>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</si>
  <si>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</si>
  <si>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</si>
  <si>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</si>
  <si>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</si>
  <si>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</si>
  <si>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</si>
  <si>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</si>
  <si>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</si>
  <si>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</si>
  <si>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</si>
  <si>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</si>
  <si>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</si>
  <si>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</si>
  <si>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</si>
  <si>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</si>
  <si>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</si>
  <si>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</si>
  <si>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</si>
  <si>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</si>
  <si>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</si>
  <si>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</si>
  <si>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</si>
  <si>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</si>
  <si>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</si>
  <si>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</si>
  <si>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</si>
  <si>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</si>
  <si>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</si>
  <si>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</si>
  <si>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</si>
  <si>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</si>
  <si>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</si>
  <si>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</si>
  <si>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</si>
  <si>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</si>
  <si>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</si>
  <si>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</si>
  <si>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</si>
  <si>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</si>
  <si>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</si>
  <si>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</si>
  <si>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</si>
  <si>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</si>
  <si>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</si>
  <si>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</si>
  <si>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</si>
  <si>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</si>
  <si>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</si>
  <si>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</si>
  <si>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</si>
  <si>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</si>
  <si>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</si>
  <si>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</si>
  <si>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</si>
  <si>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</si>
  <si>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</si>
  <si>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</si>
  <si>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</si>
  <si>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</si>
  <si>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</si>
  <si>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</si>
  <si>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</si>
  <si>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</si>
  <si>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</si>
  <si>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</si>
  <si>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</si>
  <si>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</si>
  <si>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</si>
  <si>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</si>
  <si>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</si>
  <si>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</si>
  <si>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</si>
  <si>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</si>
  <si>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</si>
  <si>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</si>
  <si>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</si>
  <si>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</si>
  <si>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</si>
  <si>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</si>
  <si>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</si>
  <si>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</si>
  <si>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</si>
  <si>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</si>
  <si>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</si>
  <si>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</si>
  <si>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</si>
  <si>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</si>
  <si>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</si>
  <si>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</si>
  <si>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</si>
  <si>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</si>
  <si>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</si>
  <si>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</si>
  <si>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</si>
  <si>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</si>
  <si>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</si>
  <si>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</si>
  <si>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</si>
  <si>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</si>
  <si>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</si>
  <si>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</si>
  <si>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</si>
  <si>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</si>
  <si>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</si>
  <si>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</si>
  <si>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</si>
  <si>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</si>
  <si>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</si>
  <si>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</si>
  <si>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</si>
  <si>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</si>
  <si>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</si>
  <si>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</si>
  <si>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</si>
  <si>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</si>
  <si>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</si>
  <si>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</si>
  <si>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</si>
  <si>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</si>
  <si>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</si>
  <si>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</si>
  <si>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</si>
  <si>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</si>
  <si>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</si>
  <si>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</si>
  <si>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</si>
  <si>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</si>
  <si>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</si>
  <si>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</si>
  <si>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</si>
  <si>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</si>
  <si>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</si>
  <si>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</si>
  <si>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</si>
  <si>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</si>
  <si>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</si>
  <si>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</si>
  <si>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</si>
  <si>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</si>
  <si>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</si>
  <si>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</si>
  <si>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</si>
  <si>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</si>
  <si>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</si>
  <si>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</si>
  <si>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</si>
  <si>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</si>
  <si>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</si>
  <si>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</si>
  <si>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</si>
  <si>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</si>
  <si>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</si>
  <si>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</si>
  <si>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</si>
  <si>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</si>
  <si>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</si>
  <si>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</si>
  <si>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</si>
  <si>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</si>
  <si>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</si>
  <si>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</si>
  <si>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</si>
  <si>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</si>
  <si>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</si>
  <si>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</si>
  <si>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</si>
  <si>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</si>
  <si>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</si>
  <si>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</si>
  <si>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</si>
  <si>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</si>
  <si>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</si>
  <si>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</si>
  <si>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</si>
  <si>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</si>
  <si>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</si>
  <si>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</si>
  <si>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</si>
  <si>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</si>
  <si>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</si>
  <si>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</si>
  <si>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</si>
  <si>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</si>
  <si>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</si>
  <si>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</si>
  <si>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</si>
  <si>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</si>
  <si>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</si>
  <si>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</si>
  <si>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</si>
  <si>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</si>
  <si>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</si>
  <si>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</si>
  <si>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</si>
  <si>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</si>
  <si>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</si>
  <si>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</si>
  <si>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</si>
  <si>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</si>
  <si>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</si>
  <si>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</si>
  <si>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</si>
  <si>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</si>
  <si>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</si>
  <si>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</si>
  <si>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</si>
  <si>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</si>
  <si>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</si>
  <si>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</si>
  <si>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</si>
  <si>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</si>
  <si>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</si>
  <si>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</si>
  <si>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</si>
  <si>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</si>
  <si>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</si>
  <si>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</si>
  <si>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</si>
  <si>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</si>
  <si>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</si>
  <si>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</si>
  <si>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</si>
  <si>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</si>
  <si>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</si>
  <si>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</si>
  <si>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</si>
  <si>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</si>
  <si>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</si>
  <si>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</si>
  <si>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</si>
  <si>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</si>
  <si>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</si>
  <si>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</si>
  <si>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</si>
  <si>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</si>
  <si>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</si>
  <si>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</si>
  <si>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</si>
  <si>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</si>
  <si>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</si>
  <si>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</si>
  <si>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</si>
  <si>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</si>
  <si>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</si>
  <si>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</si>
  <si>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</si>
  <si>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</si>
  <si>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</si>
  <si>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</si>
  <si>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</si>
  <si>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</si>
  <si>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</si>
  <si>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</si>
  <si>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</si>
  <si>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</si>
  <si>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</si>
  <si>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</si>
  <si>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</si>
  <si>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</si>
  <si>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</si>
  <si>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</si>
  <si>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</si>
  <si>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</si>
  <si>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</si>
  <si>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</si>
  <si>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</si>
  <si>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</si>
  <si>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</si>
  <si>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</si>
  <si>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</si>
  <si>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</si>
  <si>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</si>
  <si>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</si>
  <si>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</si>
  <si>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</si>
  <si>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</si>
  <si>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</si>
  <si>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</si>
  <si>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</si>
  <si>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</si>
  <si>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</si>
  <si>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</si>
  <si>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</si>
  <si>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</si>
  <si>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</si>
  <si>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</si>
  <si>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</si>
  <si>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</si>
  <si>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</si>
  <si>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</si>
  <si>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</si>
  <si>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</si>
  <si>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</si>
  <si>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</si>
  <si>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</si>
  <si>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</si>
  <si>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</si>
  <si>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</si>
  <si>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</si>
  <si>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</si>
  <si>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</si>
  <si>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</si>
  <si>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</si>
  <si>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</si>
  <si>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</si>
  <si>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</si>
  <si>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</si>
  <si>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</si>
  <si>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</si>
  <si>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</si>
  <si>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</si>
  <si>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</si>
  <si>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</si>
  <si>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</si>
  <si>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</si>
  <si>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</si>
  <si>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</si>
  <si>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</si>
  <si>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</si>
  <si>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</si>
  <si>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</si>
  <si>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</si>
  <si>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</si>
  <si>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</si>
  <si>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</si>
  <si>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</si>
  <si>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</si>
  <si>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</si>
  <si>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</si>
  <si>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</si>
  <si>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</si>
  <si>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</si>
  <si>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</si>
  <si>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</si>
  <si>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</si>
  <si>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</si>
  <si>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</si>
  <si>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</si>
  <si>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</si>
  <si>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</si>
  <si>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</si>
  <si>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</si>
  <si>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</si>
  <si>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</si>
  <si>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</si>
  <si>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</si>
  <si>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</si>
  <si>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</si>
  <si>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</si>
  <si>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</si>
  <si>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</si>
  <si>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</si>
  <si>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</si>
  <si>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</si>
  <si>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</si>
  <si>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</si>
  <si>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</si>
  <si>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</si>
  <si>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</si>
  <si>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</si>
  <si>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</si>
  <si>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</si>
  <si>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</si>
  <si>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</si>
  <si>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</si>
  <si>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</si>
  <si>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</si>
  <si>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</si>
  <si>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</si>
  <si>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</si>
  <si>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</si>
  <si>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</si>
  <si>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</si>
  <si>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</si>
  <si>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</si>
  <si>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</si>
  <si>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</si>
  <si>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</si>
  <si>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</si>
  <si>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</si>
  <si>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</si>
  <si>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</si>
  <si>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</si>
  <si>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</si>
  <si>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</si>
  <si>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</si>
  <si>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</si>
  <si>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</si>
  <si>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</si>
  <si>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</si>
  <si>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</si>
  <si>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</si>
  <si>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</si>
  <si>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</si>
  <si>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</si>
  <si>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</si>
  <si>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</si>
  <si>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</si>
  <si>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</si>
  <si>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</si>
  <si>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</si>
  <si>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</si>
  <si>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</si>
  <si>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</si>
  <si>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</si>
  <si>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</si>
  <si>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</si>
  <si>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</si>
  <si>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</si>
  <si>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</si>
  <si>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</si>
  <si>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</si>
  <si>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</si>
  <si>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</si>
  <si>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</si>
  <si>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</si>
  <si>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</si>
  <si>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</si>
  <si>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</si>
  <si>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</si>
  <si>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</si>
  <si>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</si>
  <si>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</si>
  <si>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</si>
  <si>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</si>
  <si>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</si>
  <si>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</si>
  <si>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</si>
  <si>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</si>
  <si>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</si>
  <si>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</si>
  <si>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</si>
  <si>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</si>
  <si>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</si>
  <si>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</si>
  <si>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</si>
  <si>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</si>
  <si>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</si>
  <si>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</si>
  <si>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</si>
  <si>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</si>
  <si>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</si>
  <si>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</si>
  <si>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</si>
  <si>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</si>
  <si>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</si>
  <si>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</si>
  <si>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</si>
  <si>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</si>
  <si>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</si>
  <si>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</si>
  <si>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</si>
  <si>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</si>
  <si>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</si>
  <si>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</si>
  <si>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</si>
  <si>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</si>
  <si>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</si>
  <si>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</si>
  <si>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</si>
  <si>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</si>
  <si>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</si>
  <si>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</si>
  <si>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</si>
  <si>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</si>
  <si>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</si>
  <si>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</si>
  <si>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</si>
  <si>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</si>
  <si>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</si>
  <si>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</si>
  <si>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</si>
  <si>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</si>
  <si>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</si>
  <si>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</si>
  <si>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</si>
  <si>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</si>
  <si>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</si>
  <si>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</si>
  <si>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</si>
  <si>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</si>
  <si>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</si>
  <si>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</si>
  <si>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</si>
  <si>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</si>
  <si>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</si>
  <si>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</si>
  <si>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</si>
  <si>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</si>
  <si>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</si>
  <si>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</si>
  <si>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</si>
  <si>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</si>
  <si>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</si>
  <si>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</si>
  <si>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</si>
  <si>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</si>
  <si>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</si>
  <si>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</si>
  <si>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</si>
  <si>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</si>
  <si>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</si>
  <si>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</si>
  <si>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</si>
  <si>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</si>
  <si>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</si>
  <si>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</si>
  <si>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</si>
  <si>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</si>
  <si>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</si>
  <si>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</si>
  <si>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</si>
  <si>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</si>
  <si>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</si>
  <si>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</si>
  <si>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</si>
  <si>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</si>
  <si>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</si>
  <si>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</si>
  <si>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</si>
  <si>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</si>
  <si>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</si>
  <si>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</si>
  <si>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</si>
  <si>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</si>
  <si>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</si>
  <si>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</si>
  <si>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</si>
  <si>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</si>
  <si>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</si>
  <si>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</si>
  <si>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</si>
  <si>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</si>
  <si>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</si>
  <si>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</si>
  <si>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</si>
  <si>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</si>
  <si>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</si>
  <si>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</si>
  <si>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</si>
  <si>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</si>
  <si>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</si>
  <si>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</si>
  <si>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</si>
  <si>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</si>
  <si>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</si>
  <si>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</si>
  <si>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</si>
  <si>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</si>
  <si>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</si>
  <si>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</si>
  <si>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</si>
  <si>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</si>
  <si>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</si>
  <si>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</si>
  <si>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</si>
  <si>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</si>
  <si>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</si>
  <si>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</si>
  <si>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</si>
  <si>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</si>
  <si>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</si>
  <si>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</si>
  <si>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</si>
  <si>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</si>
  <si>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</si>
  <si>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</si>
  <si>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</si>
  <si>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</si>
  <si>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</si>
  <si>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</si>
  <si>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</si>
  <si>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</si>
  <si>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</si>
  <si>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</si>
  <si>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</si>
  <si>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</si>
  <si>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</si>
  <si>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</si>
  <si>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</si>
  <si>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</si>
  <si>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</si>
  <si>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</si>
  <si>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</si>
  <si>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</si>
  <si>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</si>
  <si>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</si>
  <si>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</si>
  <si>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</si>
  <si>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</si>
  <si>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</si>
  <si>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</si>
  <si>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</si>
  <si>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</si>
  <si>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</si>
  <si>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</si>
  <si>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</si>
  <si>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</si>
  <si>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</si>
  <si>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</si>
  <si>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</si>
  <si>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</si>
  <si>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</si>
  <si>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</si>
  <si>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</si>
  <si>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</si>
  <si>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</si>
  <si>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</si>
  <si>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</si>
  <si>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</si>
  <si>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</si>
  <si>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</si>
  <si>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</si>
  <si>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</si>
  <si>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</si>
  <si>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</si>
  <si>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</si>
  <si>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</si>
  <si>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</si>
  <si>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</si>
  <si>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</si>
  <si>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</si>
  <si>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</si>
  <si>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</si>
  <si>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</si>
  <si>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</si>
  <si>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</si>
  <si>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</si>
  <si>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</si>
  <si>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</si>
  <si>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</si>
  <si>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</si>
  <si>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</si>
  <si>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</si>
  <si>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</si>
  <si>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</si>
  <si>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</si>
  <si>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</si>
  <si>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</si>
  <si>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</si>
  <si>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</si>
  <si>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</si>
  <si>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</si>
  <si>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</si>
  <si>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</si>
  <si>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</si>
  <si>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</si>
  <si>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</si>
  <si>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</si>
  <si>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</si>
  <si>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</si>
  <si>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</si>
  <si>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</si>
  <si>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</si>
  <si>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</si>
  <si>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</si>
  <si>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</si>
  <si>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</si>
  <si>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</si>
  <si>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</si>
  <si>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</si>
  <si>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</si>
  <si>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</si>
  <si>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</si>
  <si>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</si>
  <si>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</si>
  <si>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</si>
  <si>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</si>
  <si>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</si>
  <si>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</si>
  <si>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</si>
  <si>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</si>
  <si>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</si>
  <si>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</si>
  <si>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</si>
  <si>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</si>
  <si>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</si>
  <si>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</si>
  <si>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</si>
  <si>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</si>
  <si>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</si>
  <si>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</si>
  <si>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</si>
  <si>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</si>
  <si>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</si>
  <si>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</si>
  <si>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</si>
  <si>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</si>
  <si>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</si>
  <si>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</si>
  <si>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</si>
  <si>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</si>
  <si>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</si>
  <si>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</si>
  <si>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</si>
  <si>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</si>
  <si>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</si>
  <si>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</si>
  <si>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</si>
  <si>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</si>
  <si>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</si>
  <si>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</si>
  <si>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</si>
  <si>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</si>
  <si>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</si>
  <si>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</si>
  <si>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</si>
  <si>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</si>
  <si>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</si>
  <si>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</si>
  <si>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</si>
  <si>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</si>
  <si>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</si>
  <si>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</si>
  <si>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</si>
  <si>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</si>
  <si>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</si>
  <si>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</si>
  <si>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</si>
  <si>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</si>
  <si>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</si>
  <si>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</si>
  <si>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</si>
  <si>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</si>
  <si>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</si>
  <si>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</si>
  <si>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</si>
  <si>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</si>
  <si>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</si>
  <si>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</si>
  <si>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</si>
  <si>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</si>
  <si>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</si>
  <si>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</si>
  <si>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</si>
  <si>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</si>
  <si>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</si>
  <si>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</si>
  <si>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</si>
  <si>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</si>
  <si>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</si>
  <si>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</si>
  <si>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</si>
  <si>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</si>
  <si>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</si>
  <si>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</si>
  <si>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</si>
  <si>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</si>
  <si>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</si>
  <si>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</si>
  <si>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</si>
  <si>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</si>
  <si>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</si>
  <si>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</si>
  <si>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</si>
  <si>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</si>
  <si>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</si>
  <si>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</si>
  <si>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</si>
  <si>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</si>
  <si>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</si>
  <si>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</si>
  <si>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</si>
  <si>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</si>
  <si>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</si>
  <si>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</si>
  <si>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</si>
  <si>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</si>
  <si>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</si>
  <si>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</si>
  <si>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</si>
  <si>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</si>
  <si>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</si>
  <si>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</si>
  <si>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</si>
  <si>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</si>
  <si>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</si>
  <si>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</si>
  <si>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</si>
  <si>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</si>
  <si>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</si>
  <si>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</si>
  <si>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</si>
  <si>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</si>
  <si>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</si>
  <si>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</si>
  <si>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</si>
  <si>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</si>
  <si>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</si>
  <si>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</si>
  <si>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</si>
  <si>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</si>
  <si>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</si>
  <si>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</si>
  <si>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</si>
  <si>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</si>
  <si>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</si>
  <si>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</si>
  <si>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</si>
  <si>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</si>
  <si>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</si>
  <si>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</si>
  <si>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</si>
  <si>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</si>
  <si>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</si>
  <si>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</si>
  <si>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</si>
  <si>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</si>
  <si>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</si>
  <si>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</si>
  <si>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</si>
  <si>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</si>
  <si>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</si>
  <si>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</si>
  <si>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</si>
  <si>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</si>
  <si>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</si>
  <si>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</si>
  <si>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</si>
  <si>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</si>
  <si>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</si>
  <si>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</si>
  <si>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</si>
  <si>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</si>
  <si>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</si>
  <si>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</si>
  <si>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</si>
  <si>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</si>
  <si>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</si>
  <si>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</si>
  <si>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</si>
  <si>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</si>
  <si>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</si>
  <si>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</si>
  <si>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</si>
  <si>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</si>
  <si>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</si>
  <si>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</si>
  <si>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</si>
  <si>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</si>
  <si>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</si>
  <si>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</si>
  <si>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</si>
  <si>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</si>
  <si>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</si>
  <si>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</si>
  <si>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</si>
  <si>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</si>
  <si>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</si>
  <si>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</si>
  <si>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</si>
  <si>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</si>
  <si>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</si>
  <si>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</si>
  <si>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</si>
  <si>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</si>
  <si>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</si>
  <si>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</si>
  <si>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</si>
  <si>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</si>
  <si>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</si>
  <si>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</si>
  <si>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</si>
  <si>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</si>
  <si>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</si>
  <si>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</si>
  <si>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</si>
  <si>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</si>
  <si>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</si>
  <si>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</si>
  <si>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</si>
  <si>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</si>
  <si>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</si>
  <si>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</si>
  <si>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</si>
  <si>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</si>
  <si>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</si>
  <si>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</si>
  <si>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</si>
  <si>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</si>
  <si>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</si>
  <si>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</si>
  <si>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</si>
  <si>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</si>
  <si>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</si>
  <si>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</si>
  <si>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</si>
  <si>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</si>
  <si>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</si>
  <si>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</si>
  <si>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</si>
  <si>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</si>
  <si>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</si>
  <si>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</si>
  <si>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</si>
  <si>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</si>
  <si>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</si>
  <si>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</si>
  <si>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</si>
  <si>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</si>
  <si>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</si>
  <si>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</si>
  <si>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</si>
  <si>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</si>
  <si>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</si>
  <si>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</si>
  <si>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</si>
  <si>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</si>
  <si>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</si>
  <si>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</si>
  <si>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</si>
  <si>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</si>
  <si>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</si>
  <si>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</si>
  <si>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</si>
  <si>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</si>
  <si>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</si>
  <si>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</si>
  <si>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</si>
  <si>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</si>
  <si>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</si>
  <si>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</si>
  <si>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</si>
  <si>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</si>
  <si>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</si>
  <si>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</si>
  <si>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</si>
  <si>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</si>
  <si>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</si>
  <si>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</si>
  <si>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</si>
  <si>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</si>
  <si>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</si>
  <si>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</si>
  <si>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</si>
  <si>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</si>
  <si>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</si>
  <si>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</si>
  <si>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</si>
  <si>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</si>
  <si>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</si>
  <si>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</si>
  <si>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</si>
  <si>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</si>
  <si>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</si>
  <si>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</si>
  <si>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</si>
  <si>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</si>
  <si>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</si>
  <si>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</si>
  <si>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</si>
  <si>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</si>
  <si>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</si>
  <si>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</si>
  <si>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</si>
  <si>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</si>
  <si>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</si>
  <si>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</si>
  <si>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</si>
  <si>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</si>
  <si>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</si>
  <si>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</si>
  <si>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</si>
  <si>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</si>
  <si>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</si>
  <si>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</si>
  <si>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</si>
  <si>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</si>
  <si>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</si>
  <si>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</si>
  <si>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</si>
  <si>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</si>
  <si>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</si>
  <si>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</si>
  <si>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</si>
  <si>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</si>
  <si>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</si>
  <si>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</si>
  <si>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</si>
  <si>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</si>
  <si>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</si>
  <si>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</si>
  <si>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</si>
  <si>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</si>
  <si>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</si>
  <si>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</si>
  <si>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</si>
  <si>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</si>
  <si>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</si>
  <si>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</si>
  <si>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</si>
  <si>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</si>
  <si>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</si>
  <si>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</si>
  <si>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</si>
  <si>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</si>
  <si>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</si>
  <si>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</si>
  <si>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</si>
  <si>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</si>
  <si>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</si>
  <si>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</si>
  <si>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</si>
  <si>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</si>
  <si>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</si>
  <si>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</si>
  <si>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</si>
  <si>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</si>
  <si>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</si>
  <si>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</si>
  <si>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</si>
  <si>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</si>
  <si>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</si>
  <si>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</si>
  <si>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</si>
  <si>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</si>
  <si>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</si>
  <si>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</si>
  <si>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</si>
  <si>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</si>
  <si>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</si>
  <si>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</si>
  <si>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</si>
  <si>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</si>
  <si>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</si>
  <si>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</si>
  <si>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</si>
  <si>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</si>
  <si>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</si>
  <si>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</si>
  <si>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</si>
  <si>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</si>
  <si>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</si>
  <si>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</si>
  <si>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</si>
  <si>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</si>
  <si>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</si>
  <si>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</si>
  <si>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</si>
  <si>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</si>
  <si>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</si>
  <si>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</si>
  <si>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</si>
  <si>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</si>
  <si>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</si>
  <si>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</si>
  <si>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</si>
  <si>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</si>
  <si>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</si>
  <si>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</si>
  <si>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</si>
  <si>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</si>
  <si>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</si>
  <si>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</si>
  <si>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</si>
  <si>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</si>
  <si>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</si>
  <si>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</si>
  <si>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</si>
  <si>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</si>
  <si>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</si>
  <si>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</si>
  <si>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</si>
  <si>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</si>
  <si>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</si>
  <si>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</si>
  <si>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</si>
  <si>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</si>
  <si>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</si>
  <si>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</si>
  <si>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</si>
  <si>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</si>
  <si>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</si>
  <si>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</si>
  <si>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</si>
  <si>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</si>
  <si>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</si>
  <si>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</si>
  <si>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</si>
  <si>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</si>
  <si>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</si>
  <si>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</si>
  <si>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</si>
  <si>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</si>
  <si>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</si>
  <si>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</si>
  <si>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</si>
  <si>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</si>
  <si>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</si>
  <si>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</si>
  <si>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</si>
  <si>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</si>
  <si>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</si>
  <si>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</si>
  <si>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</si>
  <si>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</si>
  <si>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</si>
  <si>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</si>
  <si>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</si>
  <si>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</si>
  <si>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</si>
  <si>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</si>
  <si>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</si>
  <si>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</si>
  <si>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</si>
  <si>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</si>
  <si>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</si>
  <si>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</si>
  <si>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</si>
  <si>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</si>
  <si>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</si>
  <si>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</si>
  <si>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</si>
  <si>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</si>
  <si>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</si>
  <si>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</si>
  <si>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</si>
  <si>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</si>
  <si>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</si>
  <si>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</si>
  <si>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</si>
  <si>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</si>
  <si>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</si>
  <si>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</si>
  <si>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</si>
  <si>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</si>
  <si>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</si>
  <si>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</si>
  <si>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</si>
  <si>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</si>
  <si>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</si>
  <si>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</si>
  <si>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</si>
  <si>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</si>
  <si>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</si>
  <si>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</si>
  <si>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</si>
  <si>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</si>
  <si>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</si>
  <si>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</si>
  <si>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</si>
  <si>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</si>
  <si>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</si>
  <si>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</si>
  <si>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</si>
  <si>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</si>
  <si>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</si>
  <si>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</si>
  <si>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</si>
  <si>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</si>
  <si>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</si>
  <si>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</si>
  <si>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</si>
  <si>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</si>
  <si>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</si>
  <si>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</si>
  <si>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</si>
  <si>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</si>
  <si>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</si>
  <si>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</si>
  <si>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</si>
  <si>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</si>
  <si>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</si>
  <si>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</si>
  <si>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</si>
  <si>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</si>
  <si>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</si>
  <si>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</si>
  <si>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</si>
  <si>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</si>
  <si>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</si>
  <si>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</si>
  <si>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</si>
  <si>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</si>
  <si>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</si>
  <si>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</si>
  <si>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</si>
  <si>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</si>
  <si>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</si>
  <si>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</si>
  <si>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</si>
  <si>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</si>
  <si>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</si>
  <si>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</si>
  <si>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</si>
  <si>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</si>
  <si>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</si>
  <si>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</si>
  <si>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</si>
  <si>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</si>
  <si>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</si>
  <si>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</si>
  <si>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</si>
  <si>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</si>
  <si>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24141 SVEUČILIŠTE U DUBROVNIKU</t>
  </si>
  <si>
    <t>Jelena Čoić</t>
  </si>
  <si>
    <t>jelna.coic@unidu.hr</t>
  </si>
  <si>
    <t>HRVATSKA ZAKLADA ZA ZNANOST (52209)</t>
  </si>
  <si>
    <t>MINISTARSTVO GOSPODARSTVA I ODRŽIVOG RAZVOJA (47053)</t>
  </si>
  <si>
    <t>SVEUČILIŠTE U SPLITU (2469)</t>
  </si>
  <si>
    <t>1.1.2020.</t>
  </si>
  <si>
    <t>30.11.2023.</t>
  </si>
  <si>
    <t>Turistička i ugostiteljska škola Dubrovnik</t>
  </si>
  <si>
    <t>1.5.2022.</t>
  </si>
  <si>
    <t>31.10.2023.</t>
  </si>
  <si>
    <t>Reconnect science with the blue society (Blue-connect)</t>
  </si>
  <si>
    <t>INSTITUT RUĐER BOŠKOVIĆ (3041)</t>
  </si>
  <si>
    <t>SVEUČILIŠTE U ZAGREBU - GRAĐEVINSKI FAKULTET (1837)</t>
  </si>
  <si>
    <t>SVEUČILIŠTE U RIJECI, POMORSKI FAKULTET (22568)</t>
  </si>
  <si>
    <t>AGENCIJA ZA MOBILNOST I PROGRAME EUROPSKE UNIJE (43335)</t>
  </si>
  <si>
    <t>1.11.2021.</t>
  </si>
  <si>
    <t>1.11.2023.</t>
  </si>
  <si>
    <t>D-lalogo ,Wuppertal,Njemačka</t>
  </si>
  <si>
    <t>ERASMUS+ KA220 VET strateško partnerstvo</t>
  </si>
  <si>
    <t>MARIPET -Innovative Curiculum to evaluate Marine Fishery Discard as raw pet food for sustainable Europe</t>
  </si>
  <si>
    <t>2022.</t>
  </si>
  <si>
    <t>Europska komisija; Ege Universitesi</t>
  </si>
  <si>
    <t>1.1.2022.</t>
  </si>
  <si>
    <t>1.12.2023.</t>
  </si>
  <si>
    <t>ERASMUS+KA220 VET,</t>
  </si>
  <si>
    <t>Akademija strukovnih studija Južna Srbija</t>
  </si>
  <si>
    <t>Gamification &amp; Education to Nurture Intraprenership at Enterprise (GENIE)</t>
  </si>
  <si>
    <t>Enhancing Skills for Sustainable and Eco-Fiiendly Tourism (ESSEFT)</t>
  </si>
  <si>
    <t>SVEUČILIŠTE U ZAGREBU - EKONOMSKI FAKULTET (1931)</t>
  </si>
  <si>
    <t xml:space="preserve">Agencija za mobilnost i programe Europske unije </t>
  </si>
  <si>
    <t>Uspostava Regionalnog centra kompetentnosti u turizmu i ugostiteljstvu Dubrovnik-RCK</t>
  </si>
  <si>
    <t>Projekt "Uspostava regionalnog centra kompetentnosti u turizmu i ugostiteljstvu Dubrovnik" obuhvaća jačanje kapaciteta i stručnosti ljudskih resursa u sektoru Turizma i ugostiteljstva u Dubrovačko-neretvanskoj županiji i regiji. Misija regionalnog centra je postati mjesto izvrsnosti i unapređenja kvalitete strukovnog obrazovanja za turizam i ugostiteljstvo.RCK će osigurati fleksibilno cjeloživotno obrazovanje kroz razvoj suvremenih kurikuluma i inovativnih modela učenja, razvoj visokokvalitetne infrastrukture, osposobljavanje nastavnika,predavača i mentora te poticanje partnerstva s poslodavcima,javnim sektorom,socijalnim partnerima.</t>
  </si>
  <si>
    <t>Sveučilište u Splitu (Program Obzor Europa,temeljem HORIZON MSCA Researchers Night poziva)</t>
  </si>
  <si>
    <t>Izravni cilj cjelokupnog program, koji će se provoditi pod sloganom"Ja,istražujem", jest na zabavan i jednostavan način podići svijest javnosti o važnosti znanstvenog istraživanja za razvoj i funkcioniranje društva, a u programu sudjeluje preko 75 znanstvenika s čak 13 sastavnica Sveučilišta.Središnji dio programa je "Noć istraživaća" u sklopu koje će se postaviti niz punktova s interaktivnim sadržajem, praktičnim aktivnostima i radionicama te demonstracijama istraživačkih aktivnosti.</t>
  </si>
  <si>
    <t xml:space="preserve">MARIPET projekt ima za cilj spajanje ribarstva, prehrambene tehnologije i tehnologije proizvodnje hrane za kućne ljubimce kako bi se dalo na važnosti smanjenju sve veće količine vrsta u ribarstvu koje završe u otpadu. Spajanjem različitih struka, kao što su stručnjaci za ribarstvo, akvakulturu,vetrinari,stručnjaci u prehrambenoj industriji, kroz ovaj multidisciplinarni projekt izradit će se programi obike u vidu novih kurikuluma,knjiga/priručnika te radionica na zadanu temu. </t>
  </si>
  <si>
    <t>1.9.2020.</t>
  </si>
  <si>
    <t>31.8.2023.</t>
  </si>
  <si>
    <t>Booming digital literacy skills among education</t>
  </si>
  <si>
    <t>1.9.2022.</t>
  </si>
  <si>
    <t>31.8.2022.</t>
  </si>
  <si>
    <t>Erasmus+KA220-ADU projekt</t>
  </si>
  <si>
    <t>Erasmus KA131 2021</t>
  </si>
  <si>
    <t>3.5.2021.</t>
  </si>
  <si>
    <t>Projekt mobilnosti između programskih zemalja.</t>
  </si>
  <si>
    <t>Erasmus KA1312022</t>
  </si>
  <si>
    <t>1.6.2022.</t>
  </si>
  <si>
    <t>30.7.2024.</t>
  </si>
  <si>
    <t>Projekti mobilnosti između programskih zemalja.</t>
  </si>
  <si>
    <t>Erasmus+ KA171 2022.g</t>
  </si>
  <si>
    <t>2022-1-HR01-KA220-ADU-000085230</t>
  </si>
  <si>
    <t>2021-1-HR01-KA131-HED-000003758</t>
  </si>
  <si>
    <t>2022-1-HR01-KA131-HED-000057155</t>
  </si>
  <si>
    <t>Projekti mobilnosti između partnerskih zemalja.</t>
  </si>
  <si>
    <t>2022-1-HR01-KA171-HED-000073395</t>
  </si>
  <si>
    <t>1.8.2022.</t>
  </si>
  <si>
    <t>31.7.2024.</t>
  </si>
  <si>
    <t>Dubrovnik, 23.12.2022.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</si>
</sst>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workbookViewId="0">
      <selection activeCell="C4" sqref="C4:E4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1" t="s">
        <v>5277</v>
      </c>
      <c r="D3" s="352"/>
      <c r="E3" s="353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4" t="s">
        <v>5334</v>
      </c>
      <c r="D4" s="355"/>
      <c r="E4" s="356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4" t="s">
        <v>5278</v>
      </c>
      <c r="D5" s="355"/>
      <c r="E5" s="356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4">
        <v>20446052</v>
      </c>
      <c r="D6" s="355"/>
      <c r="E6" s="356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4" t="s">
        <v>5279</v>
      </c>
      <c r="D7" s="355"/>
      <c r="E7" s="356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1" t="s">
        <v>5270</v>
      </c>
      <c r="C9" s="360"/>
      <c r="D9" s="360"/>
      <c r="E9" s="360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1" t="s">
        <v>3</v>
      </c>
      <c r="C11" s="360"/>
      <c r="D11" s="360"/>
      <c r="E11" s="360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7" t="s">
        <v>5082</v>
      </c>
      <c r="C13" s="358"/>
      <c r="D13" s="358"/>
      <c r="E13" s="358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10033323</v>
      </c>
      <c r="D16" s="107">
        <f>+D17+D18</f>
        <v>9430667</v>
      </c>
      <c r="E16" s="107">
        <f>+E17+E18</f>
        <v>9365009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10033323</v>
      </c>
      <c r="D17" s="110">
        <f>+'A.1 PRIHODI'!D30</f>
        <v>9430667</v>
      </c>
      <c r="E17" s="110">
        <f>+'A.1 PRIHODI'!D44</f>
        <v>9365009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11114362</v>
      </c>
      <c r="D19" s="114">
        <f>+D20+D21</f>
        <v>9570248</v>
      </c>
      <c r="E19" s="114">
        <f>+E20+E21</f>
        <v>9365009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10983448</v>
      </c>
      <c r="D20" s="116">
        <f>+'A.2 RASHODI'!D22</f>
        <v>9548334</v>
      </c>
      <c r="E20" s="116">
        <f>+'A.2 RASHODI'!D39</f>
        <v>9343095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130914</v>
      </c>
      <c r="D21" s="116">
        <f>+'A.2 RASHODI'!D30</f>
        <v>21914</v>
      </c>
      <c r="E21" s="116">
        <f>+'A.2 RASHODI'!D47</f>
        <v>21914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-1081039</v>
      </c>
      <c r="D22" s="107">
        <f>+D16-D19</f>
        <v>-139581</v>
      </c>
      <c r="E22" s="107">
        <f>+E16-E19</f>
        <v>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9"/>
      <c r="C23" s="360"/>
      <c r="D23" s="360"/>
      <c r="E23" s="360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1" t="s">
        <v>5085</v>
      </c>
      <c r="C24" s="360"/>
      <c r="D24" s="360"/>
      <c r="E24" s="360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1220620</v>
      </c>
      <c r="D29" s="115">
        <f>+'Unos prijenosa'!D13</f>
        <v>139581</v>
      </c>
      <c r="E29" s="115">
        <f>+'Unos prijenosa'!D21</f>
        <v>0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-139581</v>
      </c>
      <c r="D30" s="119">
        <f>+'Unos prijenosa'!D15</f>
        <v>0</v>
      </c>
      <c r="E30" s="120">
        <f>+'Unos prijenosa'!D23</f>
        <v>0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1081039</v>
      </c>
      <c r="D31" s="114">
        <f t="shared" ref="D31:E31" si="2">+D27-D28+D29+D30</f>
        <v>139581</v>
      </c>
      <c r="E31" s="114">
        <f t="shared" si="2"/>
        <v>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9"/>
      <c r="C32" s="360"/>
      <c r="D32" s="360"/>
      <c r="E32" s="360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1" t="s">
        <v>5270</v>
      </c>
      <c r="C55" s="360"/>
      <c r="D55" s="360"/>
      <c r="E55" s="360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1" t="s">
        <v>3</v>
      </c>
      <c r="C57" s="360"/>
      <c r="D57" s="360"/>
      <c r="E57" s="360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7" t="s">
        <v>5082</v>
      </c>
      <c r="C59" s="358"/>
      <c r="D59" s="358"/>
      <c r="E59" s="358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75596072.1435</v>
      </c>
      <c r="D62" s="107">
        <f>+D63+D64</f>
        <v>71055360.511500001</v>
      </c>
      <c r="E62" s="107">
        <f>+E63+E64</f>
        <v>70560660.310500011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75596072.1435</v>
      </c>
      <c r="D63" s="110">
        <f t="shared" ref="D63:E63" si="3">+D17*7.5345</f>
        <v>71055360.511500001</v>
      </c>
      <c r="E63" s="110">
        <f t="shared" si="3"/>
        <v>70560660.310500011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83741160.489000008</v>
      </c>
      <c r="D65" s="114">
        <f>+D66+D67</f>
        <v>72107033.556000009</v>
      </c>
      <c r="E65" s="114">
        <f>+E66+E67</f>
        <v>70560660.310500011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82754788.956</v>
      </c>
      <c r="D66" s="110">
        <f t="shared" si="4"/>
        <v>71941922.523000002</v>
      </c>
      <c r="E66" s="110">
        <f t="shared" si="4"/>
        <v>70395549.277500004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986371.53300000005</v>
      </c>
      <c r="D67" s="110">
        <f t="shared" si="4"/>
        <v>165111.033</v>
      </c>
      <c r="E67" s="110">
        <f t="shared" si="4"/>
        <v>165111.033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-8145088.3455000073</v>
      </c>
      <c r="D68" s="107">
        <f>+D62-D65</f>
        <v>-1051673.0445000082</v>
      </c>
      <c r="E68" s="107">
        <f>+E62-E65</f>
        <v>0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9"/>
      <c r="C69" s="360"/>
      <c r="D69" s="360"/>
      <c r="E69" s="360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1" t="s">
        <v>5085</v>
      </c>
      <c r="C70" s="360"/>
      <c r="D70" s="360"/>
      <c r="E70" s="360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9196761.3900000006</v>
      </c>
      <c r="D75" s="110">
        <f t="shared" si="9"/>
        <v>1051673.0445000001</v>
      </c>
      <c r="E75" s="110">
        <f t="shared" si="9"/>
        <v>0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-1051673.0445000001</v>
      </c>
      <c r="D76" s="110">
        <f t="shared" si="10"/>
        <v>0</v>
      </c>
      <c r="E76" s="110">
        <f t="shared" si="10"/>
        <v>0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8145088.3455000008</v>
      </c>
      <c r="D77" s="114">
        <f t="shared" ref="D77:E77" si="11">+D73-D74+D75+D76</f>
        <v>1051673.0445000001</v>
      </c>
      <c r="E77" s="114">
        <f t="shared" si="11"/>
        <v>0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9"/>
      <c r="C78" s="360"/>
      <c r="D78" s="360"/>
      <c r="E78" s="360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-8.149072527885437E-9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I3" sqref="I3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7404611</v>
      </c>
      <c r="H3" s="128">
        <v>7438558</v>
      </c>
      <c r="I3" s="128">
        <v>7472665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736816</v>
      </c>
      <c r="H4" s="128">
        <v>736816</v>
      </c>
      <c r="I4" s="128">
        <v>736816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/>
      </c>
      <c r="B5" s="84" t="str">
        <f>IF(E5="","",VLOOKUP('OPĆI DIO'!$C$3,'OPĆI DIO'!$L$6:$U$138,9,FALSE))</f>
        <v/>
      </c>
      <c r="C5" s="130" t="str">
        <f t="shared" si="0"/>
        <v/>
      </c>
      <c r="D5" s="83" t="str">
        <f t="shared" si="1"/>
        <v/>
      </c>
      <c r="E5" s="95"/>
      <c r="F5" s="134" t="str">
        <f t="shared" si="2"/>
        <v/>
      </c>
      <c r="G5" s="128"/>
      <c r="H5" s="128"/>
      <c r="I5" s="128"/>
      <c r="J5" s="95"/>
      <c r="L5" s="86" t="str">
        <f t="shared" si="3"/>
        <v/>
      </c>
      <c r="M5" s="86" t="str">
        <f t="shared" si="4"/>
        <v/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31</v>
      </c>
      <c r="D6" s="83" t="str">
        <f t="shared" si="1"/>
        <v>Vlastiti prihodi</v>
      </c>
      <c r="E6" s="95">
        <v>6614</v>
      </c>
      <c r="F6" s="134" t="str">
        <f t="shared" si="2"/>
        <v>Prihodi od prodanih proizvoda i robe</v>
      </c>
      <c r="G6" s="128">
        <v>79634</v>
      </c>
      <c r="H6" s="128">
        <v>79634</v>
      </c>
      <c r="I6" s="128">
        <v>79634</v>
      </c>
      <c r="J6" s="95"/>
      <c r="L6" s="86" t="str">
        <f t="shared" si="3"/>
        <v>66</v>
      </c>
      <c r="M6" s="86" t="str">
        <f t="shared" si="4"/>
        <v>661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31</v>
      </c>
      <c r="D7" s="83" t="str">
        <f t="shared" si="1"/>
        <v>Vlastiti prihodi</v>
      </c>
      <c r="E7" s="95">
        <v>6615</v>
      </c>
      <c r="F7" s="134" t="str">
        <f t="shared" si="2"/>
        <v>Prihodi od pruženih usluga</v>
      </c>
      <c r="G7" s="128">
        <v>530891</v>
      </c>
      <c r="H7" s="128">
        <v>530891</v>
      </c>
      <c r="I7" s="128">
        <v>530891</v>
      </c>
      <c r="J7" s="95"/>
      <c r="L7" s="86" t="str">
        <f t="shared" si="3"/>
        <v>66</v>
      </c>
      <c r="M7" s="86" t="str">
        <f t="shared" si="4"/>
        <v>661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/>
      </c>
      <c r="B8" s="84" t="str">
        <f>IF(E8="","",VLOOKUP('OPĆI DIO'!$C$3,'OPĆI DIO'!$L$6:$U$138,9,FALSE))</f>
        <v/>
      </c>
      <c r="C8" s="130" t="str">
        <f t="shared" si="0"/>
        <v/>
      </c>
      <c r="D8" s="83" t="str">
        <f t="shared" si="1"/>
        <v/>
      </c>
      <c r="E8" s="95"/>
      <c r="F8" s="134" t="str">
        <f t="shared" si="2"/>
        <v/>
      </c>
      <c r="G8" s="128"/>
      <c r="H8" s="128"/>
      <c r="I8" s="128"/>
      <c r="J8" s="95"/>
      <c r="L8" s="86" t="str">
        <f t="shared" si="3"/>
        <v/>
      </c>
      <c r="M8" s="86" t="str">
        <f t="shared" si="4"/>
        <v/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43</v>
      </c>
      <c r="D9" s="83" t="str">
        <f t="shared" si="1"/>
        <v>Ostali prihodi za posebne namjene</v>
      </c>
      <c r="E9" s="95">
        <v>65264</v>
      </c>
      <c r="F9" s="134" t="str">
        <f t="shared" si="2"/>
        <v>Sufinanciranje cijene usluge, participacije i slično</v>
      </c>
      <c r="G9" s="128">
        <v>521601</v>
      </c>
      <c r="H9" s="128">
        <v>521601</v>
      </c>
      <c r="I9" s="128">
        <v>521601</v>
      </c>
      <c r="J9" s="95"/>
      <c r="L9" s="86" t="str">
        <f t="shared" si="3"/>
        <v>65</v>
      </c>
      <c r="M9" s="86" t="str">
        <f t="shared" si="4"/>
        <v>652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43</v>
      </c>
      <c r="D10" s="83" t="str">
        <f t="shared" si="1"/>
        <v>Ostali prihodi za posebne namjene</v>
      </c>
      <c r="E10" s="95">
        <v>652670043</v>
      </c>
      <c r="F10" s="134" t="str">
        <f t="shared" si="2"/>
        <v>Prihodi s naslova osiguranja, refundacije štete i totalne štete izvor 43</v>
      </c>
      <c r="G10" s="128">
        <v>2000</v>
      </c>
      <c r="H10" s="128">
        <v>2000</v>
      </c>
      <c r="I10" s="128">
        <v>2000</v>
      </c>
      <c r="J10" s="95"/>
      <c r="L10" s="86" t="str">
        <f t="shared" si="3"/>
        <v>65</v>
      </c>
      <c r="M10" s="86" t="str">
        <f t="shared" si="4"/>
        <v>652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/>
      </c>
      <c r="B11" s="84" t="str">
        <f>IF(E11="","",VLOOKUP('OPĆI DIO'!$C$3,'OPĆI DIO'!$L$6:$U$138,9,FALSE))</f>
        <v/>
      </c>
      <c r="C11" s="130" t="str">
        <f t="shared" si="0"/>
        <v/>
      </c>
      <c r="D11" s="83" t="str">
        <f t="shared" si="1"/>
        <v/>
      </c>
      <c r="E11" s="95"/>
      <c r="F11" s="134" t="str">
        <f t="shared" si="2"/>
        <v/>
      </c>
      <c r="G11" s="128"/>
      <c r="H11" s="128"/>
      <c r="I11" s="128"/>
      <c r="J11" s="95"/>
      <c r="L11" s="86" t="str">
        <f t="shared" si="3"/>
        <v/>
      </c>
      <c r="M11" s="86" t="str">
        <f t="shared" si="4"/>
        <v/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52</v>
      </c>
      <c r="D12" s="83" t="str">
        <f t="shared" si="1"/>
        <v xml:space="preserve">Ostale pomoći i darovnice </v>
      </c>
      <c r="E12" s="95">
        <v>6391</v>
      </c>
      <c r="F12" s="134" t="str">
        <f t="shared" si="2"/>
        <v>Tekući prijenosi između proračunskih korisnika istog proračuna</v>
      </c>
      <c r="G12" s="128">
        <v>52094</v>
      </c>
      <c r="H12" s="128">
        <v>35902</v>
      </c>
      <c r="I12" s="128">
        <v>21402</v>
      </c>
      <c r="J12" s="95" t="s">
        <v>5280</v>
      </c>
      <c r="L12" s="86" t="str">
        <f t="shared" si="3"/>
        <v>63</v>
      </c>
      <c r="M12" s="86" t="str">
        <f t="shared" si="4"/>
        <v>639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/>
      </c>
      <c r="B13" s="84" t="str">
        <f>IF(E13="","",VLOOKUP('OPĆI DIO'!$C$3,'OPĆI DIO'!$L$6:$U$138,9,FALSE))</f>
        <v/>
      </c>
      <c r="C13" s="130" t="str">
        <f t="shared" si="0"/>
        <v/>
      </c>
      <c r="D13" s="83" t="str">
        <f t="shared" si="1"/>
        <v/>
      </c>
      <c r="E13" s="95"/>
      <c r="F13" s="134" t="str">
        <f t="shared" si="2"/>
        <v/>
      </c>
      <c r="G13" s="128"/>
      <c r="H13" s="128"/>
      <c r="I13" s="128"/>
      <c r="J13" s="95"/>
      <c r="L13" s="86" t="str">
        <f t="shared" si="3"/>
        <v/>
      </c>
      <c r="M13" s="86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51</v>
      </c>
      <c r="D14" s="83" t="str">
        <f t="shared" si="1"/>
        <v xml:space="preserve">Pomoći EU </v>
      </c>
      <c r="E14" s="95">
        <v>632311700</v>
      </c>
      <c r="F14" s="134" t="str">
        <f t="shared" si="2"/>
        <v>Tekuće pomoći od institucija i tijela EU - ostalo</v>
      </c>
      <c r="G14" s="128">
        <v>125860</v>
      </c>
      <c r="H14" s="128"/>
      <c r="I14" s="128"/>
      <c r="J14" s="95"/>
      <c r="L14" s="86" t="str">
        <f t="shared" si="3"/>
        <v>63</v>
      </c>
      <c r="M14" s="86" t="str">
        <f t="shared" si="4"/>
        <v>632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52</v>
      </c>
      <c r="D16" s="83" t="str">
        <f t="shared" si="1"/>
        <v xml:space="preserve">Ostale pomoći i darovnice </v>
      </c>
      <c r="E16" s="95">
        <v>6393</v>
      </c>
      <c r="F16" s="134" t="str">
        <f t="shared" si="2"/>
        <v>Tekući prijenosi između proračunskih korisnika istog proračuna temeljem prijenosa EU sredstava</v>
      </c>
      <c r="G16" s="128">
        <v>28934</v>
      </c>
      <c r="H16" s="128"/>
      <c r="I16" s="128"/>
      <c r="J16" s="95" t="s">
        <v>5281</v>
      </c>
      <c r="L16" s="86" t="str">
        <f t="shared" si="3"/>
        <v>63</v>
      </c>
      <c r="M16" s="86" t="str">
        <f t="shared" si="4"/>
        <v>639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>08006</v>
      </c>
      <c r="B17" s="84" t="str">
        <f>IF(E17="","",VLOOKUP('OPĆI DIO'!$C$3,'OPĆI DIO'!$L$6:$U$138,9,FALSE))</f>
        <v>Sveučilišta i veleučilišta u Republici Hrvatskoj</v>
      </c>
      <c r="C17" s="130">
        <f t="shared" si="0"/>
        <v>52</v>
      </c>
      <c r="D17" s="83" t="str">
        <f t="shared" si="1"/>
        <v xml:space="preserve">Ostale pomoći i darovnice </v>
      </c>
      <c r="E17" s="95">
        <v>6394</v>
      </c>
      <c r="F17" s="134" t="str">
        <f t="shared" si="2"/>
        <v>Kapitalni prijenosi između proračunskih korisnika istog proračuna temeljem prijenosa EU sredstava</v>
      </c>
      <c r="G17" s="128">
        <v>52027</v>
      </c>
      <c r="H17" s="128"/>
      <c r="I17" s="128"/>
      <c r="J17" s="95" t="s">
        <v>5281</v>
      </c>
      <c r="L17" s="86" t="str">
        <f t="shared" si="3"/>
        <v>63</v>
      </c>
      <c r="M17" s="86" t="str">
        <f t="shared" si="4"/>
        <v>639</v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>08006</v>
      </c>
      <c r="B19" s="84" t="str">
        <f>IF(E19="","",VLOOKUP('OPĆI DIO'!$C$3,'OPĆI DIO'!$L$6:$U$138,9,FALSE))</f>
        <v>Sveučilišta i veleučilišta u Republici Hrvatskoj</v>
      </c>
      <c r="C19" s="130">
        <f t="shared" si="0"/>
        <v>61</v>
      </c>
      <c r="D19" s="83" t="str">
        <f t="shared" si="1"/>
        <v xml:space="preserve">Donacije </v>
      </c>
      <c r="E19" s="95">
        <v>663120000</v>
      </c>
      <c r="F19" s="134" t="str">
        <f t="shared" si="2"/>
        <v>Tekuće donacije od neprofitnih organizacija</v>
      </c>
      <c r="G19" s="128">
        <v>87500</v>
      </c>
      <c r="H19" s="128"/>
      <c r="I19" s="128"/>
      <c r="J19" s="95"/>
      <c r="L19" s="86" t="str">
        <f t="shared" si="3"/>
        <v>66</v>
      </c>
      <c r="M19" s="86" t="str">
        <f t="shared" si="4"/>
        <v>663</v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>08006</v>
      </c>
      <c r="B21" s="84" t="str">
        <f>IF(E21="","",VLOOKUP('OPĆI DIO'!$C$3,'OPĆI DIO'!$L$6:$U$138,9,FALSE))</f>
        <v>Sveučilišta i veleučilišta u Republici Hrvatskoj</v>
      </c>
      <c r="C21" s="130">
        <f t="shared" si="0"/>
        <v>52</v>
      </c>
      <c r="D21" s="83" t="str">
        <f t="shared" si="1"/>
        <v xml:space="preserve">Ostale pomoći i darovnice </v>
      </c>
      <c r="E21" s="95">
        <v>6381</v>
      </c>
      <c r="F21" s="134" t="str">
        <f t="shared" si="2"/>
        <v>Tekuće pomoći temeljem prijenosa EU sredstava iz proračuna JLP(R)S, korisnika JLPRS ili izvanproračunskog korisnika</v>
      </c>
      <c r="G21" s="128">
        <v>166416</v>
      </c>
      <c r="H21" s="128"/>
      <c r="I21" s="128"/>
      <c r="J21" s="95"/>
      <c r="L21" s="86" t="str">
        <f t="shared" si="3"/>
        <v>63</v>
      </c>
      <c r="M21" s="86" t="str">
        <f t="shared" si="4"/>
        <v>638</v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>08006</v>
      </c>
      <c r="B23" s="84" t="str">
        <f>IF(E23="","",VLOOKUP('OPĆI DIO'!$C$3,'OPĆI DIO'!$L$6:$U$138,9,FALSE))</f>
        <v>Sveučilišta i veleučilišta u Republici Hrvatskoj</v>
      </c>
      <c r="C23" s="130">
        <f t="shared" si="0"/>
        <v>61</v>
      </c>
      <c r="D23" s="83" t="str">
        <f t="shared" si="1"/>
        <v xml:space="preserve">Donacije </v>
      </c>
      <c r="E23" s="95">
        <v>663120000</v>
      </c>
      <c r="F23" s="134" t="str">
        <f t="shared" si="2"/>
        <v>Tekuće donacije od neprofitnih organizacija</v>
      </c>
      <c r="G23" s="128">
        <v>18931</v>
      </c>
      <c r="H23" s="128"/>
      <c r="I23" s="128"/>
      <c r="J23" s="95"/>
      <c r="L23" s="86" t="str">
        <f t="shared" si="3"/>
        <v>66</v>
      </c>
      <c r="M23" s="86" t="str">
        <f t="shared" si="4"/>
        <v>663</v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>08006</v>
      </c>
      <c r="B25" s="84" t="str">
        <f>IF(E25="","",VLOOKUP('OPĆI DIO'!$C$3,'OPĆI DIO'!$L$6:$U$138,9,FALSE))</f>
        <v>Sveučilišta i veleučilišta u Republici Hrvatskoj</v>
      </c>
      <c r="C25" s="130">
        <f t="shared" si="0"/>
        <v>52</v>
      </c>
      <c r="D25" s="83" t="str">
        <f t="shared" si="1"/>
        <v xml:space="preserve">Ostale pomoći i darovnice </v>
      </c>
      <c r="E25" s="95">
        <v>6393</v>
      </c>
      <c r="F25" s="134" t="str">
        <f t="shared" si="2"/>
        <v>Tekući prijenosi između proračunskih korisnika istog proračuna temeljem prijenosa EU sredstava</v>
      </c>
      <c r="G25" s="128">
        <v>10200</v>
      </c>
      <c r="H25" s="128">
        <v>3825</v>
      </c>
      <c r="I25" s="128"/>
      <c r="J25" s="95" t="s">
        <v>5282</v>
      </c>
      <c r="L25" s="86" t="str">
        <f t="shared" si="3"/>
        <v>63</v>
      </c>
      <c r="M25" s="86" t="str">
        <f t="shared" si="4"/>
        <v>639</v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>08006</v>
      </c>
      <c r="B27" s="84" t="str">
        <f>IF(E27="","",VLOOKUP('OPĆI DIO'!$C$3,'OPĆI DIO'!$L$6:$U$138,9,FALSE))</f>
        <v>Sveučilišta i veleučilišta u Republici Hrvatskoj</v>
      </c>
      <c r="C27" s="130">
        <f t="shared" si="0"/>
        <v>51</v>
      </c>
      <c r="D27" s="83" t="str">
        <f t="shared" si="1"/>
        <v xml:space="preserve">Pomoći EU </v>
      </c>
      <c r="E27" s="95">
        <v>632311700</v>
      </c>
      <c r="F27" s="134" t="str">
        <f t="shared" si="2"/>
        <v>Tekuće pomoći od institucija i tijela EU - ostalo</v>
      </c>
      <c r="G27" s="128">
        <v>12700</v>
      </c>
      <c r="H27" s="128">
        <v>16260</v>
      </c>
      <c r="I27" s="128"/>
      <c r="J27" s="95"/>
      <c r="L27" s="86" t="str">
        <f t="shared" si="3"/>
        <v>63</v>
      </c>
      <c r="M27" s="86" t="str">
        <f t="shared" si="4"/>
        <v>632</v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>08006</v>
      </c>
      <c r="B29" s="84" t="str">
        <f>IF(E29="","",VLOOKUP('OPĆI DIO'!$C$3,'OPĆI DIO'!$L$6:$U$138,9,FALSE))</f>
        <v>Sveučilišta i veleučilišta u Republici Hrvatskoj</v>
      </c>
      <c r="C29" s="130">
        <f t="shared" si="0"/>
        <v>52</v>
      </c>
      <c r="D29" s="83" t="str">
        <f t="shared" si="1"/>
        <v xml:space="preserve">Ostale pomoći i darovnice </v>
      </c>
      <c r="E29" s="95">
        <v>6393</v>
      </c>
      <c r="F29" s="134" t="str">
        <f t="shared" si="2"/>
        <v>Tekući prijenosi između proračunskih korisnika istog proračuna temeljem prijenosa EU sredstava</v>
      </c>
      <c r="G29" s="128">
        <v>42221</v>
      </c>
      <c r="H29" s="128">
        <v>0</v>
      </c>
      <c r="I29" s="128">
        <v>0</v>
      </c>
      <c r="J29" s="95" t="s">
        <v>5292</v>
      </c>
      <c r="L29" s="86" t="str">
        <f t="shared" si="3"/>
        <v>63</v>
      </c>
      <c r="M29" s="86" t="str">
        <f t="shared" si="4"/>
        <v>639</v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>08006</v>
      </c>
      <c r="B31" s="84" t="str">
        <f>IF(E31="","",VLOOKUP('OPĆI DIO'!$C$3,'OPĆI DIO'!$L$6:$U$138,9,FALSE))</f>
        <v>Sveučilišta i veleučilišta u Republici Hrvatskoj</v>
      </c>
      <c r="C31" s="130">
        <f>IFERROR(VLOOKUP(E31,$R$6:$U$108,3,FALSE),"")</f>
        <v>51</v>
      </c>
      <c r="D31" s="83" t="str">
        <f t="shared" si="1"/>
        <v xml:space="preserve">Pomoći EU </v>
      </c>
      <c r="E31" s="95">
        <v>632311700</v>
      </c>
      <c r="F31" s="134" t="str">
        <f t="shared" si="2"/>
        <v>Tekuće pomoći od institucija i tijela EU - ostalo</v>
      </c>
      <c r="G31" s="128">
        <v>14685</v>
      </c>
      <c r="H31" s="128">
        <v>0</v>
      </c>
      <c r="I31" s="128">
        <v>0</v>
      </c>
      <c r="J31" s="95"/>
      <c r="L31" s="86" t="str">
        <f t="shared" si="3"/>
        <v>63</v>
      </c>
      <c r="M31" s="86" t="str">
        <f t="shared" si="4"/>
        <v>632</v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>08006</v>
      </c>
      <c r="B33" s="84" t="str">
        <f>IF(E33="","",VLOOKUP('OPĆI DIO'!$C$3,'OPĆI DIO'!$L$6:$U$138,9,FALSE))</f>
        <v>Sveučilišta i veleučilišta u Republici Hrvatskoj</v>
      </c>
      <c r="C33" s="130">
        <f t="shared" si="0"/>
        <v>51</v>
      </c>
      <c r="D33" s="83" t="str">
        <f t="shared" si="1"/>
        <v xml:space="preserve">Pomoći EU </v>
      </c>
      <c r="E33" s="95">
        <v>632311700</v>
      </c>
      <c r="F33" s="134" t="str">
        <f t="shared" si="2"/>
        <v>Tekuće pomoći od institucija i tijela EU - ostalo</v>
      </c>
      <c r="G33" s="128">
        <v>14299</v>
      </c>
      <c r="H33" s="128">
        <v>0</v>
      </c>
      <c r="I33" s="128">
        <v>0</v>
      </c>
      <c r="J33" s="95"/>
      <c r="L33" s="86" t="str">
        <f t="shared" si="3"/>
        <v>63</v>
      </c>
      <c r="M33" s="86" t="str">
        <f t="shared" si="4"/>
        <v>632</v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>08006</v>
      </c>
      <c r="B35" s="84" t="str">
        <f>IF(E35="","",VLOOKUP('OPĆI DIO'!$C$3,'OPĆI DIO'!$L$6:$U$138,9,FALSE))</f>
        <v>Sveučilišta i veleučilišta u Republici Hrvatskoj</v>
      </c>
      <c r="C35" s="130">
        <f t="shared" si="0"/>
        <v>61</v>
      </c>
      <c r="D35" s="83" t="str">
        <f t="shared" si="1"/>
        <v xml:space="preserve">Donacije </v>
      </c>
      <c r="E35" s="95">
        <v>663140000</v>
      </c>
      <c r="F35" s="134" t="str">
        <f t="shared" si="2"/>
        <v>Tekuće donacije od ostalih subjekata izvan općeg proračuna</v>
      </c>
      <c r="G35" s="128">
        <v>21946</v>
      </c>
      <c r="H35" s="128">
        <v>0</v>
      </c>
      <c r="I35" s="128"/>
      <c r="J35" s="95"/>
      <c r="L35" s="86" t="str">
        <f t="shared" si="3"/>
        <v>66</v>
      </c>
      <c r="M35" s="86" t="str">
        <f t="shared" si="4"/>
        <v>663</v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>08006</v>
      </c>
      <c r="B37" s="84" t="str">
        <f>IF(E37="","",VLOOKUP('OPĆI DIO'!$C$3,'OPĆI DIO'!$L$6:$U$138,9,FALSE))</f>
        <v>Sveučilišta i veleučilišta u Republici Hrvatskoj</v>
      </c>
      <c r="C37" s="130">
        <f t="shared" si="0"/>
        <v>51</v>
      </c>
      <c r="D37" s="83" t="str">
        <f t="shared" si="1"/>
        <v xml:space="preserve">Pomoći EU </v>
      </c>
      <c r="E37" s="95">
        <v>632311700</v>
      </c>
      <c r="F37" s="134" t="str">
        <f t="shared" si="2"/>
        <v>Tekuće pomoći od institucija i tijela EU - ostalo</v>
      </c>
      <c r="G37" s="128">
        <v>16341</v>
      </c>
      <c r="H37" s="128"/>
      <c r="I37" s="128"/>
      <c r="J37" s="95"/>
      <c r="L37" s="86" t="str">
        <f t="shared" si="3"/>
        <v>63</v>
      </c>
      <c r="M37" s="86" t="str">
        <f t="shared" si="4"/>
        <v>632</v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>08006</v>
      </c>
      <c r="B39" s="84" t="str">
        <f>IF(E39="","",VLOOKUP('OPĆI DIO'!$C$3,'OPĆI DIO'!$L$6:$U$138,9,FALSE))</f>
        <v>Sveučilišta i veleučilišta u Republici Hrvatskoj</v>
      </c>
      <c r="C39" s="130">
        <f t="shared" si="0"/>
        <v>52</v>
      </c>
      <c r="D39" s="83" t="str">
        <f t="shared" si="1"/>
        <v xml:space="preserve">Ostale pomoći i darovnice </v>
      </c>
      <c r="E39" s="95">
        <v>6393</v>
      </c>
      <c r="F39" s="134" t="str">
        <f t="shared" si="2"/>
        <v>Tekući prijenosi između proračunskih korisnika istog proračuna temeljem prijenosa EU sredstava</v>
      </c>
      <c r="G39" s="128">
        <v>0</v>
      </c>
      <c r="H39" s="128">
        <v>50000</v>
      </c>
      <c r="I39" s="128"/>
      <c r="J39" s="95" t="s">
        <v>5292</v>
      </c>
      <c r="K39" s="350"/>
      <c r="L39" s="86" t="str">
        <f t="shared" si="3"/>
        <v>63</v>
      </c>
      <c r="M39" s="343">
        <f>+G11+G12+G37</f>
        <v>68435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>08006</v>
      </c>
      <c r="B41" s="84" t="str">
        <f>IF(E41="","",VLOOKUP('OPĆI DIO'!$C$3,'OPĆI DIO'!$L$6:$U$138,9,FALSE))</f>
        <v>Sveučilišta i veleučilišta u Republici Hrvatskoj</v>
      </c>
      <c r="C41" s="130">
        <f t="shared" si="0"/>
        <v>52</v>
      </c>
      <c r="D41" s="83" t="str">
        <f t="shared" si="1"/>
        <v xml:space="preserve">Ostale pomoći i darovnice </v>
      </c>
      <c r="E41" s="95">
        <v>6393</v>
      </c>
      <c r="F41" s="134" t="str">
        <f t="shared" si="2"/>
        <v>Tekući prijenosi između proračunskih korisnika istog proračuna temeljem prijenosa EU sredstava</v>
      </c>
      <c r="G41" s="128">
        <v>35601</v>
      </c>
      <c r="H41" s="128"/>
      <c r="I41" s="128"/>
      <c r="J41" s="95" t="s">
        <v>5292</v>
      </c>
      <c r="L41" s="86" t="str">
        <f t="shared" si="3"/>
        <v>63</v>
      </c>
      <c r="M41" s="86" t="str">
        <f t="shared" si="4"/>
        <v>639</v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>08006</v>
      </c>
      <c r="B43" s="84" t="str">
        <f>IF(E43="","",VLOOKUP('OPĆI DIO'!$C$3,'OPĆI DIO'!$L$6:$U$138,9,FALSE))</f>
        <v>Sveučilišta i veleučilišta u Republici Hrvatskoj</v>
      </c>
      <c r="C43" s="130">
        <f t="shared" si="0"/>
        <v>52</v>
      </c>
      <c r="D43" s="83" t="str">
        <f t="shared" si="1"/>
        <v xml:space="preserve">Ostale pomoći i darovnice </v>
      </c>
      <c r="E43" s="95">
        <v>6393</v>
      </c>
      <c r="F43" s="134" t="str">
        <f t="shared" si="2"/>
        <v>Tekući prijenosi između proračunskih korisnika istog proračuna temeljem prijenosa EU sredstava</v>
      </c>
      <c r="G43" s="128">
        <v>25849</v>
      </c>
      <c r="H43" s="128">
        <v>0</v>
      </c>
      <c r="I43" s="128">
        <v>0</v>
      </c>
      <c r="J43" s="95" t="s">
        <v>5292</v>
      </c>
      <c r="L43" s="86" t="str">
        <f t="shared" si="3"/>
        <v>63</v>
      </c>
      <c r="M43" s="86" t="str">
        <f t="shared" si="4"/>
        <v>639</v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>08006</v>
      </c>
      <c r="B45" s="84" t="str">
        <f>IF(E45="","",VLOOKUP('OPĆI DIO'!$C$3,'OPĆI DIO'!$L$6:$U$138,9,FALSE))</f>
        <v>Sveučilišta i veleučilišta u Republici Hrvatskoj</v>
      </c>
      <c r="C45" s="130">
        <f t="shared" si="0"/>
        <v>52</v>
      </c>
      <c r="D45" s="83" t="str">
        <f t="shared" si="1"/>
        <v xml:space="preserve">Ostale pomoći i darovnice </v>
      </c>
      <c r="E45" s="95">
        <v>6393</v>
      </c>
      <c r="F45" s="134" t="str">
        <f t="shared" si="2"/>
        <v>Tekući prijenosi između proračunskih korisnika istog proračuna temeljem prijenosa EU sredstava</v>
      </c>
      <c r="G45" s="128">
        <v>32166</v>
      </c>
      <c r="H45" s="128"/>
      <c r="I45" s="128"/>
      <c r="J45" s="95" t="s">
        <v>5292</v>
      </c>
      <c r="L45" s="86" t="str">
        <f t="shared" si="3"/>
        <v>63</v>
      </c>
      <c r="M45" s="86" t="str">
        <f t="shared" si="4"/>
        <v>639</v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>08006</v>
      </c>
      <c r="B47" s="84" t="str">
        <f>IF(E47="","",VLOOKUP('OPĆI DIO'!$C$3,'OPĆI DIO'!$L$6:$U$138,9,FALSE))</f>
        <v>Sveučilišta i veleučilišta u Republici Hrvatskoj</v>
      </c>
      <c r="C47" s="130">
        <f t="shared" si="0"/>
        <v>52</v>
      </c>
      <c r="D47" s="83" t="str">
        <f t="shared" si="1"/>
        <v xml:space="preserve">Ostale pomoći i darovnice </v>
      </c>
      <c r="E47" s="95">
        <v>6393</v>
      </c>
      <c r="F47" s="134" t="str">
        <f t="shared" si="2"/>
        <v>Tekući prijenosi između proračunskih korisnika istog proračuna temeljem prijenosa EU sredstava</v>
      </c>
      <c r="G47" s="128">
        <v>0</v>
      </c>
      <c r="H47" s="128">
        <v>15180</v>
      </c>
      <c r="I47" s="128"/>
      <c r="J47" s="95" t="s">
        <v>5292</v>
      </c>
      <c r="L47" s="86" t="str">
        <f t="shared" si="3"/>
        <v>63</v>
      </c>
      <c r="M47" s="86" t="str">
        <f t="shared" si="4"/>
        <v>639</v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topLeftCell="C1" zoomScale="90" zoomScaleNormal="90" workbookViewId="0">
      <pane ySplit="2" topLeftCell="A58" activePane="bottomLeft" state="frozen"/>
      <selection pane="bottomLeft" activeCell="J3" sqref="J3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70</v>
      </c>
      <c r="H3" s="91" t="str">
        <f>IFERROR(VLOOKUP(G3,$AB$6:$AC$327,2,FALSE),"")</f>
        <v>REDOVNA DJELATNOST SVEUČILIŠTA U DUBROVNIKU</v>
      </c>
      <c r="I3" s="91" t="str">
        <f>IFERROR(VLOOKUP(G3,$AB$6:$AF$327,3,FALSE),"")</f>
        <v>0942</v>
      </c>
      <c r="J3" s="128">
        <v>5984269</v>
      </c>
      <c r="K3" s="128">
        <v>6018216</v>
      </c>
      <c r="L3" s="128">
        <v>6052323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3114</v>
      </c>
      <c r="F4" s="91" t="str">
        <f t="shared" ref="F4:F67" si="2">IFERROR(VLOOKUP(E4,$V$5:$X$129,2,FALSE),"")</f>
        <v>Plaće za posebne uvjete rada</v>
      </c>
      <c r="G4" s="129" t="s">
        <v>70</v>
      </c>
      <c r="H4" s="91" t="str">
        <f t="shared" ref="H4:H67" si="3">IFERROR(VLOOKUP(G4,$AB$6:$AC$327,2,FALSE),"")</f>
        <v>REDOVNA DJELATNOST SVEUČILIŠTA U DUBROVNIKU</v>
      </c>
      <c r="I4" s="91" t="str">
        <f t="shared" ref="I4:I67" si="4">IFERROR(VLOOKUP(G4,$AB$6:$AF$327,3,FALSE),"")</f>
        <v>0942</v>
      </c>
      <c r="J4" s="128">
        <v>13384</v>
      </c>
      <c r="K4" s="128">
        <v>13384</v>
      </c>
      <c r="L4" s="128">
        <v>13384</v>
      </c>
      <c r="M4" s="95"/>
      <c r="O4" s="86" t="str">
        <f t="shared" ref="O4:O67" si="5">LEFT(E4,3)</f>
        <v>311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3121</v>
      </c>
      <c r="F5" s="91" t="str">
        <f t="shared" si="2"/>
        <v>Ostali rashodi za zaposlene</v>
      </c>
      <c r="G5" s="129" t="s">
        <v>70</v>
      </c>
      <c r="H5" s="91" t="str">
        <f t="shared" si="3"/>
        <v>REDOVNA DJELATNOST SVEUČILIŠTA U DUBROVNIKU</v>
      </c>
      <c r="I5" s="91" t="str">
        <f t="shared" si="4"/>
        <v>0942</v>
      </c>
      <c r="J5" s="128">
        <v>167826</v>
      </c>
      <c r="K5" s="128">
        <v>167826</v>
      </c>
      <c r="L5" s="128">
        <v>167826</v>
      </c>
      <c r="M5" s="95"/>
      <c r="O5" s="86" t="str">
        <f t="shared" si="5"/>
        <v>312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3132</v>
      </c>
      <c r="F6" s="91" t="str">
        <f t="shared" si="2"/>
        <v>Doprinosi za obvezno zdravstveno osiguranje</v>
      </c>
      <c r="G6" s="129" t="s">
        <v>70</v>
      </c>
      <c r="H6" s="91" t="str">
        <f t="shared" si="3"/>
        <v>REDOVNA DJELATNOST SVEUČILIŠTA U DUBROVNIKU</v>
      </c>
      <c r="I6" s="91" t="str">
        <f t="shared" si="4"/>
        <v>0942</v>
      </c>
      <c r="J6" s="128">
        <v>852929</v>
      </c>
      <c r="K6" s="128">
        <v>852929</v>
      </c>
      <c r="L6" s="128">
        <v>852929</v>
      </c>
      <c r="M6" s="95"/>
      <c r="O6" s="86" t="str">
        <f t="shared" si="5"/>
        <v>313</v>
      </c>
      <c r="P6" s="86" t="str">
        <f t="shared" si="6"/>
        <v>31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3212</v>
      </c>
      <c r="F7" s="91" t="str">
        <f t="shared" si="2"/>
        <v>Naknade za prijevoz, za rad na terenu i odvojeni život</v>
      </c>
      <c r="G7" s="129" t="s">
        <v>70</v>
      </c>
      <c r="H7" s="91" t="str">
        <f t="shared" si="3"/>
        <v>REDOVNA DJELATNOST SVEUČILIŠTA U DUBROVNIKU</v>
      </c>
      <c r="I7" s="91" t="str">
        <f t="shared" si="4"/>
        <v>0942</v>
      </c>
      <c r="J7" s="128">
        <v>94378</v>
      </c>
      <c r="K7" s="128">
        <v>94378</v>
      </c>
      <c r="L7" s="128">
        <v>94378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3236</v>
      </c>
      <c r="F8" s="91" t="str">
        <f t="shared" si="2"/>
        <v>Zdravstvene i veterinarske usluge</v>
      </c>
      <c r="G8" s="129" t="s">
        <v>70</v>
      </c>
      <c r="H8" s="91" t="str">
        <f t="shared" si="3"/>
        <v>REDOVNA DJELATNOST SVEUČILIŠTA U DUBROVNIKU</v>
      </c>
      <c r="I8" s="91" t="str">
        <f t="shared" si="4"/>
        <v>0942</v>
      </c>
      <c r="J8" s="128">
        <v>15927</v>
      </c>
      <c r="K8" s="128">
        <v>15927</v>
      </c>
      <c r="L8" s="128">
        <v>15927</v>
      </c>
      <c r="M8" s="95"/>
      <c r="O8" s="86" t="str">
        <f t="shared" si="5"/>
        <v>323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3295</v>
      </c>
      <c r="F9" s="91" t="str">
        <f t="shared" si="2"/>
        <v>Pristojbe i naknade</v>
      </c>
      <c r="G9" s="129" t="s">
        <v>70</v>
      </c>
      <c r="H9" s="91" t="str">
        <f t="shared" si="3"/>
        <v>REDOVNA DJELATNOST SVEUČILIŠTA U DUBROVNIKU</v>
      </c>
      <c r="I9" s="91" t="str">
        <f t="shared" si="4"/>
        <v>0942</v>
      </c>
      <c r="J9" s="128">
        <v>10452</v>
      </c>
      <c r="K9" s="128">
        <v>10452</v>
      </c>
      <c r="L9" s="128">
        <v>10452</v>
      </c>
      <c r="M9" s="95"/>
      <c r="O9" s="86" t="str">
        <f t="shared" si="5"/>
        <v>329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3811</v>
      </c>
      <c r="F10" s="91" t="str">
        <f t="shared" si="2"/>
        <v>Tekuće donacije u novcu</v>
      </c>
      <c r="G10" s="129" t="s">
        <v>70</v>
      </c>
      <c r="H10" s="91" t="str">
        <f t="shared" si="3"/>
        <v>REDOVNA DJELATNOST SVEUČILIŠTA U DUBROVNIKU</v>
      </c>
      <c r="I10" s="91" t="str">
        <f t="shared" si="4"/>
        <v>0942</v>
      </c>
      <c r="J10" s="128">
        <v>265446</v>
      </c>
      <c r="K10" s="128">
        <v>265446</v>
      </c>
      <c r="L10" s="128">
        <v>265446</v>
      </c>
      <c r="M10" s="95"/>
      <c r="O10" s="86" t="str">
        <f t="shared" si="5"/>
        <v>381</v>
      </c>
      <c r="P10" s="86" t="str">
        <f t="shared" si="6"/>
        <v>38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/>
      </c>
      <c r="B11" s="90" t="str">
        <f>IF(C11="","",VLOOKUP('OPĆI DIO'!$C$3,'OPĆI DIO'!$L$6:$U$138,9,FALSE))</f>
        <v/>
      </c>
      <c r="C11" s="96"/>
      <c r="D11" s="91" t="str">
        <f t="shared" si="1"/>
        <v/>
      </c>
      <c r="E11" s="96"/>
      <c r="F11" s="91" t="str">
        <f t="shared" si="2"/>
        <v/>
      </c>
      <c r="G11" s="129"/>
      <c r="H11" s="91" t="str">
        <f t="shared" si="3"/>
        <v/>
      </c>
      <c r="I11" s="91" t="str">
        <f t="shared" si="4"/>
        <v/>
      </c>
      <c r="J11" s="128"/>
      <c r="K11" s="128"/>
      <c r="L11" s="128"/>
      <c r="M11" s="95"/>
      <c r="O11" s="86" t="str">
        <f t="shared" si="5"/>
        <v/>
      </c>
      <c r="P11" s="86" t="str">
        <f t="shared" si="6"/>
        <v/>
      </c>
      <c r="Q11" s="86" t="str">
        <f t="shared" si="7"/>
        <v/>
      </c>
      <c r="R11" s="86" t="str">
        <f t="shared" si="8"/>
        <v/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>IFERROR(VLOOKUP(C12,$S$6:$T$24,2,FALSE),"")</f>
        <v>Opći prihodi i primici</v>
      </c>
      <c r="E12" s="96">
        <v>3113</v>
      </c>
      <c r="F12" s="91" t="str">
        <f t="shared" si="2"/>
        <v>Plaće za prekovremeni rad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65745</v>
      </c>
      <c r="K12" s="128">
        <v>65745</v>
      </c>
      <c r="L12" s="128">
        <v>65745</v>
      </c>
      <c r="M12" s="95"/>
      <c r="O12" s="86" t="str">
        <f t="shared" si="5"/>
        <v>311</v>
      </c>
      <c r="P12" s="86" t="str">
        <f t="shared" si="6"/>
        <v>31</v>
      </c>
      <c r="Q12" s="86" t="str">
        <f>LEFT(C12,3)</f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3132</v>
      </c>
      <c r="F13" s="91" t="str">
        <f t="shared" si="2"/>
        <v>Doprinosi za obvezno zdravstveno osiguranje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10848</v>
      </c>
      <c r="K13" s="128">
        <v>10848</v>
      </c>
      <c r="L13" s="128">
        <v>10848</v>
      </c>
      <c r="M13" s="95"/>
      <c r="O13" s="86" t="str">
        <f t="shared" si="5"/>
        <v>313</v>
      </c>
      <c r="P13" s="86" t="str">
        <f t="shared" si="6"/>
        <v>31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3211</v>
      </c>
      <c r="F14" s="91" t="str">
        <f t="shared" si="2"/>
        <v>Službena putovanja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33968</v>
      </c>
      <c r="K14" s="128">
        <v>33968</v>
      </c>
      <c r="L14" s="128">
        <v>33968</v>
      </c>
      <c r="M14" s="95"/>
      <c r="O14" s="86" t="str">
        <f t="shared" si="5"/>
        <v>321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3213</v>
      </c>
      <c r="F15" s="91" t="str">
        <f t="shared" si="2"/>
        <v>Stručno usavršavanje zaposlenika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23011</v>
      </c>
      <c r="K15" s="128">
        <v>23011</v>
      </c>
      <c r="L15" s="128">
        <v>23011</v>
      </c>
      <c r="M15" s="95"/>
      <c r="O15" s="86" t="str">
        <f t="shared" si="5"/>
        <v>321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3221</v>
      </c>
      <c r="F16" s="91" t="str">
        <f t="shared" si="2"/>
        <v>Uredski materijal i ostali materijalni rashodi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23957</v>
      </c>
      <c r="K16" s="128">
        <v>23957</v>
      </c>
      <c r="L16" s="128">
        <v>23957</v>
      </c>
      <c r="M16" s="95"/>
      <c r="O16" s="86" t="str">
        <f t="shared" si="5"/>
        <v>322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3223</v>
      </c>
      <c r="F17" s="91" t="str">
        <f t="shared" si="2"/>
        <v>Energija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219147</v>
      </c>
      <c r="K17" s="128">
        <v>219147</v>
      </c>
      <c r="L17" s="128">
        <v>219147</v>
      </c>
      <c r="M17" s="95"/>
      <c r="O17" s="86" t="str">
        <f t="shared" si="5"/>
        <v>322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3224</v>
      </c>
      <c r="F18" s="91" t="str">
        <f t="shared" si="2"/>
        <v>Materijal i dijelovi za tekuće i investicijsko održavanje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22864</v>
      </c>
      <c r="K18" s="128">
        <v>22864</v>
      </c>
      <c r="L18" s="128">
        <v>22864</v>
      </c>
      <c r="M18" s="95"/>
      <c r="O18" s="86" t="str">
        <f t="shared" si="5"/>
        <v>322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3225</v>
      </c>
      <c r="F19" s="91" t="str">
        <f t="shared" si="2"/>
        <v>Sitni inventar i auto gume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2739</v>
      </c>
      <c r="K19" s="128">
        <v>2739</v>
      </c>
      <c r="L19" s="128">
        <v>2739</v>
      </c>
      <c r="M19" s="95"/>
      <c r="O19" s="86" t="str">
        <f t="shared" si="5"/>
        <v>322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3231</v>
      </c>
      <c r="F20" s="91" t="str">
        <f t="shared" si="2"/>
        <v>Usluge telefona, pošte i prijevoza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13696</v>
      </c>
      <c r="K20" s="128">
        <v>13696</v>
      </c>
      <c r="L20" s="128">
        <v>13696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3232</v>
      </c>
      <c r="F21" s="91" t="str">
        <f t="shared" si="2"/>
        <v>Usluge tekućeg i investicijskog održavanja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21915</v>
      </c>
      <c r="K21" s="128">
        <v>21915</v>
      </c>
      <c r="L21" s="128">
        <v>21915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3233</v>
      </c>
      <c r="F22" s="91" t="str">
        <f t="shared" si="2"/>
        <v>Usluge promidžbe i informiranja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13149</v>
      </c>
      <c r="K22" s="128">
        <v>13149</v>
      </c>
      <c r="L22" s="128">
        <v>13149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3234</v>
      </c>
      <c r="F23" s="91" t="str">
        <f t="shared" si="2"/>
        <v>Komunalne usluge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28489</v>
      </c>
      <c r="K23" s="128">
        <v>28489</v>
      </c>
      <c r="L23" s="128">
        <v>28489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3235</v>
      </c>
      <c r="F24" s="91" t="str">
        <f t="shared" si="2"/>
        <v>Zakupnine i najamnine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10080</v>
      </c>
      <c r="K24" s="128">
        <v>10080</v>
      </c>
      <c r="L24" s="128">
        <v>10080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3236</v>
      </c>
      <c r="F25" s="91" t="str">
        <f t="shared" si="2"/>
        <v>Zdravstvene i veterinarske usluge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1096</v>
      </c>
      <c r="K25" s="128">
        <v>1096</v>
      </c>
      <c r="L25" s="128">
        <v>1096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3237</v>
      </c>
      <c r="F26" s="91" t="str">
        <f t="shared" si="2"/>
        <v>Intelektualne i osobne usluge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149020</v>
      </c>
      <c r="K26" s="128">
        <v>149020</v>
      </c>
      <c r="L26" s="128">
        <v>149020</v>
      </c>
      <c r="M26" s="95"/>
      <c r="O26" s="86" t="str">
        <f t="shared" si="5"/>
        <v>323</v>
      </c>
      <c r="P26" s="86" t="str">
        <f t="shared" si="6"/>
        <v>32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3238</v>
      </c>
      <c r="F27" s="91" t="str">
        <f t="shared" si="2"/>
        <v>Računalne usluge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12053</v>
      </c>
      <c r="K27" s="128">
        <v>12053</v>
      </c>
      <c r="L27" s="128">
        <v>12053</v>
      </c>
      <c r="M27" s="95"/>
      <c r="O27" s="86" t="str">
        <f t="shared" si="5"/>
        <v>323</v>
      </c>
      <c r="P27" s="86" t="str">
        <f t="shared" si="6"/>
        <v>32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3239</v>
      </c>
      <c r="F28" s="91" t="str">
        <f t="shared" si="2"/>
        <v>Ostale usluge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7670</v>
      </c>
      <c r="K28" s="128">
        <v>7670</v>
      </c>
      <c r="L28" s="128">
        <v>7670</v>
      </c>
      <c r="M28" s="95"/>
      <c r="O28" s="86" t="str">
        <f t="shared" si="5"/>
        <v>323</v>
      </c>
      <c r="P28" s="86" t="str">
        <f t="shared" si="6"/>
        <v>32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3241</v>
      </c>
      <c r="F29" s="91" t="str">
        <f t="shared" si="2"/>
        <v>Naknade troškova osobama izvan radnog odnosa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34088</v>
      </c>
      <c r="K29" s="128">
        <v>34088</v>
      </c>
      <c r="L29" s="128">
        <v>34088</v>
      </c>
      <c r="M29" s="95"/>
      <c r="O29" s="86" t="str">
        <f t="shared" si="5"/>
        <v>324</v>
      </c>
      <c r="P29" s="86" t="str">
        <f t="shared" si="6"/>
        <v>32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3294</v>
      </c>
      <c r="F30" s="91" t="str">
        <f t="shared" si="2"/>
        <v>Članarine i norme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877</v>
      </c>
      <c r="K30" s="128">
        <v>877</v>
      </c>
      <c r="L30" s="128">
        <v>877</v>
      </c>
      <c r="M30" s="95"/>
      <c r="O30" s="86" t="str">
        <f t="shared" si="5"/>
        <v>329</v>
      </c>
      <c r="P30" s="86" t="str">
        <f t="shared" si="6"/>
        <v>32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3295</v>
      </c>
      <c r="F31" s="91" t="str">
        <f t="shared" si="2"/>
        <v>Pristojbe i naknade</v>
      </c>
      <c r="G31" s="129" t="s">
        <v>673</v>
      </c>
      <c r="H31" s="91" t="str">
        <f t="shared" si="3"/>
        <v>PROGRAMSKO FINANCIRANJE JAVNIH VISOKIH UČILIŠTA</v>
      </c>
      <c r="I31" s="91" t="str">
        <f t="shared" si="4"/>
        <v>0942</v>
      </c>
      <c r="J31" s="128">
        <v>219</v>
      </c>
      <c r="K31" s="128">
        <v>219</v>
      </c>
      <c r="L31" s="128">
        <v>219</v>
      </c>
      <c r="M31" s="95"/>
      <c r="O31" s="86" t="str">
        <f t="shared" si="5"/>
        <v>329</v>
      </c>
      <c r="P31" s="86" t="str">
        <f t="shared" si="6"/>
        <v>32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11</v>
      </c>
      <c r="D32" s="91" t="str">
        <f t="shared" si="1"/>
        <v>Opći prihodi i primici</v>
      </c>
      <c r="E32" s="96">
        <v>3431</v>
      </c>
      <c r="F32" s="91" t="str">
        <f t="shared" si="2"/>
        <v>Bankarske usluge i usluge platnog prometa</v>
      </c>
      <c r="G32" s="129" t="s">
        <v>673</v>
      </c>
      <c r="H32" s="91" t="str">
        <f t="shared" si="3"/>
        <v>PROGRAMSKO FINANCIRANJE JAVNIH VISOKIH UČILIŠTA</v>
      </c>
      <c r="I32" s="91" t="str">
        <f t="shared" si="4"/>
        <v>0942</v>
      </c>
      <c r="J32" s="128">
        <v>548</v>
      </c>
      <c r="K32" s="128">
        <v>548</v>
      </c>
      <c r="L32" s="128">
        <v>548</v>
      </c>
      <c r="M32" s="95"/>
      <c r="O32" s="86" t="str">
        <f t="shared" si="5"/>
        <v>343</v>
      </c>
      <c r="P32" s="86" t="str">
        <f t="shared" si="6"/>
        <v>34</v>
      </c>
      <c r="Q32" s="86" t="str">
        <f t="shared" si="7"/>
        <v>11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11</v>
      </c>
      <c r="D33" s="91" t="str">
        <f t="shared" si="1"/>
        <v>Opći prihodi i primici</v>
      </c>
      <c r="E33" s="96">
        <v>3721</v>
      </c>
      <c r="F33" s="91" t="str">
        <f t="shared" si="2"/>
        <v>Naknade građanima i kućanstvima u novcu</v>
      </c>
      <c r="G33" s="129" t="s">
        <v>673</v>
      </c>
      <c r="H33" s="91" t="str">
        <f t="shared" si="3"/>
        <v>PROGRAMSKO FINANCIRANJE JAVNIH VISOKIH UČILIŠTA</v>
      </c>
      <c r="I33" s="91" t="str">
        <f t="shared" si="4"/>
        <v>0942</v>
      </c>
      <c r="J33" s="128">
        <v>19723</v>
      </c>
      <c r="K33" s="128">
        <v>19723</v>
      </c>
      <c r="L33" s="128">
        <v>19723</v>
      </c>
      <c r="M33" s="95"/>
      <c r="O33" s="86" t="str">
        <f t="shared" si="5"/>
        <v>372</v>
      </c>
      <c r="P33" s="86" t="str">
        <f t="shared" si="6"/>
        <v>37</v>
      </c>
      <c r="Q33" s="86" t="str">
        <f t="shared" si="7"/>
        <v>11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11</v>
      </c>
      <c r="D34" s="91" t="str">
        <f t="shared" si="1"/>
        <v>Opći prihodi i primici</v>
      </c>
      <c r="E34" s="96">
        <v>4221</v>
      </c>
      <c r="F34" s="91" t="str">
        <f t="shared" si="2"/>
        <v>Uredska oprema i namještaj</v>
      </c>
      <c r="G34" s="129" t="s">
        <v>673</v>
      </c>
      <c r="H34" s="91" t="str">
        <f t="shared" si="3"/>
        <v>PROGRAMSKO FINANCIRANJE JAVNIH VISOKIH UČILIŠTA</v>
      </c>
      <c r="I34" s="91" t="str">
        <f t="shared" si="4"/>
        <v>0942</v>
      </c>
      <c r="J34" s="128">
        <v>0</v>
      </c>
      <c r="K34" s="128">
        <v>0</v>
      </c>
      <c r="L34" s="128">
        <v>0</v>
      </c>
      <c r="M34" s="95"/>
      <c r="O34" s="86" t="str">
        <f t="shared" si="5"/>
        <v>422</v>
      </c>
      <c r="P34" s="86" t="str">
        <f t="shared" si="6"/>
        <v>42</v>
      </c>
      <c r="Q34" s="86" t="str">
        <f t="shared" si="7"/>
        <v>11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11</v>
      </c>
      <c r="D35" s="91" t="str">
        <f t="shared" si="1"/>
        <v>Opći prihodi i primici</v>
      </c>
      <c r="E35" s="96">
        <v>4224</v>
      </c>
      <c r="F35" s="91" t="str">
        <f t="shared" si="2"/>
        <v>Medicinska i laboratorijska oprema</v>
      </c>
      <c r="G35" s="129" t="s">
        <v>673</v>
      </c>
      <c r="H35" s="91" t="str">
        <f t="shared" si="3"/>
        <v>PROGRAMSKO FINANCIRANJE JAVNIH VISOKIH UČILIŠTA</v>
      </c>
      <c r="I35" s="91" t="str">
        <f t="shared" si="4"/>
        <v>0942</v>
      </c>
      <c r="J35" s="128">
        <v>10957</v>
      </c>
      <c r="K35" s="128">
        <v>10957</v>
      </c>
      <c r="L35" s="128">
        <v>10957</v>
      </c>
      <c r="M35" s="95"/>
      <c r="O35" s="86" t="str">
        <f t="shared" si="5"/>
        <v>422</v>
      </c>
      <c r="P35" s="86" t="str">
        <f t="shared" si="6"/>
        <v>42</v>
      </c>
      <c r="Q35" s="86" t="str">
        <f t="shared" si="7"/>
        <v>11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11</v>
      </c>
      <c r="D36" s="91" t="str">
        <f t="shared" si="1"/>
        <v>Opći prihodi i primici</v>
      </c>
      <c r="E36" s="96">
        <v>4241</v>
      </c>
      <c r="F36" s="91" t="str">
        <f t="shared" si="2"/>
        <v>Knjige</v>
      </c>
      <c r="G36" s="129" t="s">
        <v>673</v>
      </c>
      <c r="H36" s="91" t="str">
        <f t="shared" si="3"/>
        <v>PROGRAMSKO FINANCIRANJE JAVNIH VISOKIH UČILIŠTA</v>
      </c>
      <c r="I36" s="91" t="str">
        <f t="shared" si="4"/>
        <v>0942</v>
      </c>
      <c r="J36" s="128">
        <v>10957</v>
      </c>
      <c r="K36" s="128">
        <v>10957</v>
      </c>
      <c r="L36" s="128">
        <v>10957</v>
      </c>
      <c r="M36" s="95"/>
      <c r="O36" s="86" t="str">
        <f t="shared" si="5"/>
        <v>424</v>
      </c>
      <c r="P36" s="86" t="str">
        <f t="shared" si="6"/>
        <v>42</v>
      </c>
      <c r="Q36" s="86" t="str">
        <f t="shared" si="7"/>
        <v>11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/>
      </c>
      <c r="B37" s="90" t="str">
        <f>IF(C37="","",VLOOKUP('OPĆI DIO'!$C$3,'OPĆI DIO'!$L$6:$U$138,9,FALSE))</f>
        <v/>
      </c>
      <c r="C37" s="96"/>
      <c r="D37" s="91" t="str">
        <f t="shared" si="1"/>
        <v/>
      </c>
      <c r="E37" s="96"/>
      <c r="F37" s="91" t="str">
        <f t="shared" si="2"/>
        <v/>
      </c>
      <c r="G37" s="129"/>
      <c r="H37" s="91" t="str">
        <f t="shared" si="3"/>
        <v/>
      </c>
      <c r="I37" s="91" t="str">
        <f t="shared" si="4"/>
        <v/>
      </c>
      <c r="J37" s="128"/>
      <c r="K37" s="128"/>
      <c r="L37" s="128"/>
      <c r="M37" s="95"/>
      <c r="O37" s="86" t="str">
        <f t="shared" si="5"/>
        <v/>
      </c>
      <c r="P37" s="86" t="str">
        <f t="shared" si="6"/>
        <v/>
      </c>
      <c r="Q37" s="86" t="str">
        <f t="shared" si="7"/>
        <v/>
      </c>
      <c r="R37" s="86" t="str">
        <f t="shared" si="8"/>
        <v/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31</v>
      </c>
      <c r="D38" s="91" t="str">
        <f t="shared" si="1"/>
        <v>Vlastiti prihodi</v>
      </c>
      <c r="E38" s="96">
        <v>3111</v>
      </c>
      <c r="F38" s="91" t="str">
        <f t="shared" si="2"/>
        <v>Plaće za redovan rad</v>
      </c>
      <c r="G38" s="129" t="s">
        <v>185</v>
      </c>
      <c r="H38" s="91" t="str">
        <f t="shared" si="3"/>
        <v>REDOVNA DJELATNOST SVEUČILIŠTA U DUBROVNIKU (IZ EVIDENCIJSKIH PRIHODA)</v>
      </c>
      <c r="I38" s="91" t="str">
        <f t="shared" si="4"/>
        <v>0942</v>
      </c>
      <c r="J38" s="128">
        <v>185812</v>
      </c>
      <c r="K38" s="128">
        <v>185812</v>
      </c>
      <c r="L38" s="128">
        <v>185812</v>
      </c>
      <c r="M38" s="95"/>
      <c r="O38" s="86" t="str">
        <f t="shared" si="5"/>
        <v>311</v>
      </c>
      <c r="P38" s="86" t="str">
        <f t="shared" si="6"/>
        <v>31</v>
      </c>
      <c r="Q38" s="86" t="str">
        <f t="shared" si="7"/>
        <v>31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31</v>
      </c>
      <c r="D39" s="91" t="str">
        <f t="shared" si="1"/>
        <v>Vlastiti prihodi</v>
      </c>
      <c r="E39" s="96">
        <v>3121</v>
      </c>
      <c r="F39" s="91" t="str">
        <f t="shared" si="2"/>
        <v>Ostali rashodi za zaposlene</v>
      </c>
      <c r="G39" s="129" t="s">
        <v>185</v>
      </c>
      <c r="H39" s="91" t="str">
        <f t="shared" si="3"/>
        <v>REDOVNA DJELATNOST SVEUČILIŠTA U DUBROVNIKU (IZ EVIDENCIJSKIH PRIHODA)</v>
      </c>
      <c r="I39" s="91" t="str">
        <f t="shared" si="4"/>
        <v>0942</v>
      </c>
      <c r="J39" s="128">
        <v>13272</v>
      </c>
      <c r="K39" s="128">
        <v>13272</v>
      </c>
      <c r="L39" s="128">
        <v>13272</v>
      </c>
      <c r="M39" s="95"/>
      <c r="O39" s="86" t="str">
        <f t="shared" si="5"/>
        <v>312</v>
      </c>
      <c r="P39" s="86" t="str">
        <f t="shared" si="6"/>
        <v>31</v>
      </c>
      <c r="Q39" s="86" t="str">
        <f t="shared" si="7"/>
        <v>31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31</v>
      </c>
      <c r="D40" s="91" t="str">
        <f t="shared" si="1"/>
        <v>Vlastiti prihodi</v>
      </c>
      <c r="E40" s="96">
        <v>3132</v>
      </c>
      <c r="F40" s="91" t="str">
        <f t="shared" si="2"/>
        <v>Doprinosi za obvezno zdravstveno osiguranje</v>
      </c>
      <c r="G40" s="129" t="s">
        <v>185</v>
      </c>
      <c r="H40" s="91" t="str">
        <f t="shared" si="3"/>
        <v>REDOVNA DJELATNOST SVEUČILIŠTA U DUBROVNIKU (IZ EVIDENCIJSKIH PRIHODA)</v>
      </c>
      <c r="I40" s="91" t="str">
        <f t="shared" si="4"/>
        <v>0942</v>
      </c>
      <c r="J40" s="128">
        <v>30659</v>
      </c>
      <c r="K40" s="128">
        <v>30659</v>
      </c>
      <c r="L40" s="128">
        <v>30659</v>
      </c>
      <c r="M40" s="95"/>
      <c r="O40" s="86" t="str">
        <f t="shared" si="5"/>
        <v>313</v>
      </c>
      <c r="P40" s="86" t="str">
        <f t="shared" si="6"/>
        <v>31</v>
      </c>
      <c r="Q40" s="86" t="str">
        <f t="shared" si="7"/>
        <v>31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31</v>
      </c>
      <c r="D41" s="91" t="str">
        <f t="shared" si="1"/>
        <v>Vlastiti prihodi</v>
      </c>
      <c r="E41" s="96">
        <v>3211</v>
      </c>
      <c r="F41" s="91" t="str">
        <f t="shared" si="2"/>
        <v>Službena putovanja</v>
      </c>
      <c r="G41" s="129" t="s">
        <v>185</v>
      </c>
      <c r="H41" s="91" t="str">
        <f t="shared" si="3"/>
        <v>REDOVNA DJELATNOST SVEUČILIŠTA U DUBROVNIKU (IZ EVIDENCIJSKIH PRIHODA)</v>
      </c>
      <c r="I41" s="91" t="str">
        <f t="shared" si="4"/>
        <v>0942</v>
      </c>
      <c r="J41" s="128">
        <v>11281</v>
      </c>
      <c r="K41" s="128">
        <v>11281</v>
      </c>
      <c r="L41" s="128">
        <v>11281</v>
      </c>
      <c r="M41" s="95"/>
      <c r="O41" s="86" t="str">
        <f t="shared" si="5"/>
        <v>321</v>
      </c>
      <c r="P41" s="86" t="str">
        <f t="shared" si="6"/>
        <v>32</v>
      </c>
      <c r="Q41" s="86" t="str">
        <f t="shared" si="7"/>
        <v>31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31</v>
      </c>
      <c r="D42" s="91" t="str">
        <f t="shared" si="1"/>
        <v>Vlastiti prihodi</v>
      </c>
      <c r="E42" s="96">
        <v>3212</v>
      </c>
      <c r="F42" s="91" t="str">
        <f t="shared" si="2"/>
        <v>Naknade za prijevoz, za rad na terenu i odvojeni život</v>
      </c>
      <c r="G42" s="129" t="s">
        <v>185</v>
      </c>
      <c r="H42" s="91" t="str">
        <f t="shared" si="3"/>
        <v>REDOVNA DJELATNOST SVEUČILIŠTA U DUBROVNIKU (IZ EVIDENCIJSKIH PRIHODA)</v>
      </c>
      <c r="I42" s="91" t="str">
        <f t="shared" si="4"/>
        <v>0942</v>
      </c>
      <c r="J42" s="128">
        <v>2655</v>
      </c>
      <c r="K42" s="128">
        <v>2655</v>
      </c>
      <c r="L42" s="128">
        <v>2655</v>
      </c>
      <c r="M42" s="95"/>
      <c r="O42" s="86" t="str">
        <f t="shared" si="5"/>
        <v>321</v>
      </c>
      <c r="P42" s="86" t="str">
        <f t="shared" si="6"/>
        <v>32</v>
      </c>
      <c r="Q42" s="86" t="str">
        <f t="shared" si="7"/>
        <v>31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31</v>
      </c>
      <c r="D43" s="91" t="str">
        <f t="shared" si="1"/>
        <v>Vlastiti prihodi</v>
      </c>
      <c r="E43" s="96">
        <v>3213</v>
      </c>
      <c r="F43" s="91" t="str">
        <f t="shared" si="2"/>
        <v>Stručno usavršavanje zaposlenika</v>
      </c>
      <c r="G43" s="129" t="s">
        <v>185</v>
      </c>
      <c r="H43" s="91" t="str">
        <f t="shared" si="3"/>
        <v>REDOVNA DJELATNOST SVEUČILIŠTA U DUBROVNIKU (IZ EVIDENCIJSKIH PRIHODA)</v>
      </c>
      <c r="I43" s="91" t="str">
        <f t="shared" si="4"/>
        <v>0942</v>
      </c>
      <c r="J43" s="128">
        <v>3982</v>
      </c>
      <c r="K43" s="128">
        <v>3982</v>
      </c>
      <c r="L43" s="128">
        <v>3982</v>
      </c>
      <c r="M43" s="95"/>
      <c r="O43" s="86" t="str">
        <f t="shared" si="5"/>
        <v>321</v>
      </c>
      <c r="P43" s="86" t="str">
        <f t="shared" si="6"/>
        <v>32</v>
      </c>
      <c r="Q43" s="86" t="str">
        <f t="shared" si="7"/>
        <v>31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31</v>
      </c>
      <c r="D44" s="91" t="str">
        <f t="shared" si="1"/>
        <v>Vlastiti prihodi</v>
      </c>
      <c r="E44" s="96">
        <v>3214</v>
      </c>
      <c r="F44" s="91" t="str">
        <f t="shared" si="2"/>
        <v>Ostale naknade troškova zaposlenima</v>
      </c>
      <c r="G44" s="129" t="s">
        <v>185</v>
      </c>
      <c r="H44" s="91" t="str">
        <f t="shared" si="3"/>
        <v>REDOVNA DJELATNOST SVEUČILIŠTA U DUBROVNIKU (IZ EVIDENCIJSKIH PRIHODA)</v>
      </c>
      <c r="I44" s="91" t="str">
        <f t="shared" si="4"/>
        <v>0942</v>
      </c>
      <c r="J44" s="128">
        <v>2124</v>
      </c>
      <c r="K44" s="128">
        <v>2124</v>
      </c>
      <c r="L44" s="128">
        <v>2124</v>
      </c>
      <c r="M44" s="95"/>
      <c r="O44" s="86" t="str">
        <f t="shared" si="5"/>
        <v>321</v>
      </c>
      <c r="P44" s="86" t="str">
        <f t="shared" si="6"/>
        <v>32</v>
      </c>
      <c r="Q44" s="86" t="str">
        <f t="shared" si="7"/>
        <v>31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31</v>
      </c>
      <c r="D45" s="91" t="str">
        <f t="shared" si="1"/>
        <v>Vlastiti prihodi</v>
      </c>
      <c r="E45" s="96">
        <v>3221</v>
      </c>
      <c r="F45" s="91" t="str">
        <f t="shared" si="2"/>
        <v>Uredski materijal i ostali materijalni rashodi</v>
      </c>
      <c r="G45" s="129" t="s">
        <v>185</v>
      </c>
      <c r="H45" s="91" t="str">
        <f t="shared" si="3"/>
        <v>REDOVNA DJELATNOST SVEUČILIŠTA U DUBROVNIKU (IZ EVIDENCIJSKIH PRIHODA)</v>
      </c>
      <c r="I45" s="91" t="str">
        <f t="shared" si="4"/>
        <v>0942</v>
      </c>
      <c r="J45" s="128">
        <v>26545</v>
      </c>
      <c r="K45" s="128">
        <v>26545</v>
      </c>
      <c r="L45" s="128">
        <v>26545</v>
      </c>
      <c r="M45" s="95"/>
      <c r="O45" s="86" t="str">
        <f t="shared" si="5"/>
        <v>322</v>
      </c>
      <c r="P45" s="86" t="str">
        <f t="shared" si="6"/>
        <v>32</v>
      </c>
      <c r="Q45" s="86" t="str">
        <f t="shared" si="7"/>
        <v>31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31</v>
      </c>
      <c r="D46" s="91" t="str">
        <f t="shared" si="1"/>
        <v>Vlastiti prihodi</v>
      </c>
      <c r="E46" s="96">
        <v>3222</v>
      </c>
      <c r="F46" s="91" t="str">
        <f t="shared" si="2"/>
        <v>Materijal i sirovine</v>
      </c>
      <c r="G46" s="129" t="s">
        <v>185</v>
      </c>
      <c r="H46" s="91" t="str">
        <f t="shared" si="3"/>
        <v>REDOVNA DJELATNOST SVEUČILIŠTA U DUBROVNIKU (IZ EVIDENCIJSKIH PRIHODA)</v>
      </c>
      <c r="I46" s="91" t="str">
        <f t="shared" si="4"/>
        <v>0942</v>
      </c>
      <c r="J46" s="128">
        <v>39817</v>
      </c>
      <c r="K46" s="128">
        <v>39817</v>
      </c>
      <c r="L46" s="128">
        <v>39817</v>
      </c>
      <c r="M46" s="95"/>
      <c r="O46" s="86" t="str">
        <f t="shared" si="5"/>
        <v>322</v>
      </c>
      <c r="P46" s="86" t="str">
        <f t="shared" si="6"/>
        <v>32</v>
      </c>
      <c r="Q46" s="86" t="str">
        <f t="shared" si="7"/>
        <v>31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31</v>
      </c>
      <c r="D47" s="91" t="str">
        <f t="shared" si="1"/>
        <v>Vlastiti prihodi</v>
      </c>
      <c r="E47" s="96">
        <v>3223</v>
      </c>
      <c r="F47" s="91" t="str">
        <f t="shared" si="2"/>
        <v>Energija</v>
      </c>
      <c r="G47" s="129" t="s">
        <v>185</v>
      </c>
      <c r="H47" s="91" t="str">
        <f t="shared" si="3"/>
        <v>REDOVNA DJELATNOST SVEUČILIŠTA U DUBROVNIKU (IZ EVIDENCIJSKIH PRIHODA)</v>
      </c>
      <c r="I47" s="91" t="str">
        <f t="shared" si="4"/>
        <v>0942</v>
      </c>
      <c r="J47" s="128">
        <v>39817</v>
      </c>
      <c r="K47" s="128">
        <v>39817</v>
      </c>
      <c r="L47" s="128">
        <v>39817</v>
      </c>
      <c r="M47" s="95"/>
      <c r="O47" s="86" t="str">
        <f t="shared" si="5"/>
        <v>322</v>
      </c>
      <c r="P47" s="86" t="str">
        <f t="shared" si="6"/>
        <v>32</v>
      </c>
      <c r="Q47" s="86" t="str">
        <f t="shared" si="7"/>
        <v>31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31</v>
      </c>
      <c r="D48" s="91" t="str">
        <f t="shared" si="1"/>
        <v>Vlastiti prihodi</v>
      </c>
      <c r="E48" s="96">
        <v>3224</v>
      </c>
      <c r="F48" s="91" t="str">
        <f t="shared" si="2"/>
        <v>Materijal i dijelovi za tekuće i investicijsko održavanje</v>
      </c>
      <c r="G48" s="129" t="s">
        <v>185</v>
      </c>
      <c r="H48" s="91" t="str">
        <f t="shared" si="3"/>
        <v>REDOVNA DJELATNOST SVEUČILIŠTA U DUBROVNIKU (IZ EVIDENCIJSKIH PRIHODA)</v>
      </c>
      <c r="I48" s="91" t="str">
        <f t="shared" si="4"/>
        <v>0942</v>
      </c>
      <c r="J48" s="128">
        <v>21634</v>
      </c>
      <c r="K48" s="128">
        <v>21634</v>
      </c>
      <c r="L48" s="128">
        <v>21634</v>
      </c>
      <c r="M48" s="95"/>
      <c r="O48" s="86" t="str">
        <f t="shared" si="5"/>
        <v>322</v>
      </c>
      <c r="P48" s="86" t="str">
        <f t="shared" si="6"/>
        <v>32</v>
      </c>
      <c r="Q48" s="86" t="str">
        <f t="shared" si="7"/>
        <v>31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31</v>
      </c>
      <c r="D49" s="91" t="str">
        <f t="shared" si="1"/>
        <v>Vlastiti prihodi</v>
      </c>
      <c r="E49" s="96">
        <v>3225</v>
      </c>
      <c r="F49" s="91" t="str">
        <f t="shared" si="2"/>
        <v>Sitni inventar i auto gume</v>
      </c>
      <c r="G49" s="129" t="s">
        <v>185</v>
      </c>
      <c r="H49" s="91" t="str">
        <f t="shared" si="3"/>
        <v>REDOVNA DJELATNOST SVEUČILIŠTA U DUBROVNIKU (IZ EVIDENCIJSKIH PRIHODA)</v>
      </c>
      <c r="I49" s="91" t="str">
        <f t="shared" si="4"/>
        <v>0942</v>
      </c>
      <c r="J49" s="128">
        <v>4645</v>
      </c>
      <c r="K49" s="128">
        <v>4645</v>
      </c>
      <c r="L49" s="128">
        <v>4645</v>
      </c>
      <c r="M49" s="95"/>
      <c r="O49" s="86" t="str">
        <f t="shared" si="5"/>
        <v>322</v>
      </c>
      <c r="P49" s="86" t="str">
        <f t="shared" si="6"/>
        <v>32</v>
      </c>
      <c r="Q49" s="86" t="str">
        <f t="shared" si="7"/>
        <v>31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31</v>
      </c>
      <c r="D50" s="91" t="str">
        <f t="shared" si="1"/>
        <v>Vlastiti prihodi</v>
      </c>
      <c r="E50" s="96">
        <v>3227</v>
      </c>
      <c r="F50" s="91" t="str">
        <f t="shared" si="2"/>
        <v>Službena, radna i zaštitna odjeća i obuća</v>
      </c>
      <c r="G50" s="129" t="s">
        <v>185</v>
      </c>
      <c r="H50" s="91" t="str">
        <f t="shared" si="3"/>
        <v>REDOVNA DJELATNOST SVEUČILIŠTA U DUBROVNIKU (IZ EVIDENCIJSKIH PRIHODA)</v>
      </c>
      <c r="I50" s="91" t="str">
        <f t="shared" si="4"/>
        <v>0942</v>
      </c>
      <c r="J50" s="128">
        <v>5309</v>
      </c>
      <c r="K50" s="128">
        <v>5309</v>
      </c>
      <c r="L50" s="128">
        <v>5309</v>
      </c>
      <c r="M50" s="95"/>
      <c r="O50" s="86" t="str">
        <f t="shared" si="5"/>
        <v>322</v>
      </c>
      <c r="P50" s="86" t="str">
        <f t="shared" si="6"/>
        <v>32</v>
      </c>
      <c r="Q50" s="86" t="str">
        <f t="shared" si="7"/>
        <v>31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31</v>
      </c>
      <c r="D51" s="91" t="str">
        <f t="shared" si="1"/>
        <v>Vlastiti prihodi</v>
      </c>
      <c r="E51" s="96">
        <v>3231</v>
      </c>
      <c r="F51" s="91" t="str">
        <f t="shared" si="2"/>
        <v>Usluge telefona, pošte i prijevoza</v>
      </c>
      <c r="G51" s="129" t="s">
        <v>185</v>
      </c>
      <c r="H51" s="91" t="str">
        <f t="shared" si="3"/>
        <v>REDOVNA DJELATNOST SVEUČILIŠTA U DUBROVNIKU (IZ EVIDENCIJSKIH PRIHODA)</v>
      </c>
      <c r="I51" s="91" t="str">
        <f t="shared" si="4"/>
        <v>0942</v>
      </c>
      <c r="J51" s="128">
        <v>7963</v>
      </c>
      <c r="K51" s="128">
        <v>7963</v>
      </c>
      <c r="L51" s="128">
        <v>7963</v>
      </c>
      <c r="M51" s="95"/>
      <c r="O51" s="86" t="str">
        <f t="shared" si="5"/>
        <v>323</v>
      </c>
      <c r="P51" s="86" t="str">
        <f t="shared" si="6"/>
        <v>32</v>
      </c>
      <c r="Q51" s="86" t="str">
        <f t="shared" si="7"/>
        <v>31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31</v>
      </c>
      <c r="D52" s="91" t="str">
        <f t="shared" si="1"/>
        <v>Vlastiti prihodi</v>
      </c>
      <c r="E52" s="96">
        <v>3232</v>
      </c>
      <c r="F52" s="91" t="str">
        <f t="shared" si="2"/>
        <v>Usluge tekućeg i investicijskog održavanja</v>
      </c>
      <c r="G52" s="129" t="s">
        <v>185</v>
      </c>
      <c r="H52" s="91" t="str">
        <f t="shared" si="3"/>
        <v>REDOVNA DJELATNOST SVEUČILIŠTA U DUBROVNIKU (IZ EVIDENCIJSKIH PRIHODA)</v>
      </c>
      <c r="I52" s="91" t="str">
        <f t="shared" si="4"/>
        <v>0942</v>
      </c>
      <c r="J52" s="128">
        <v>25217</v>
      </c>
      <c r="K52" s="128">
        <v>25217</v>
      </c>
      <c r="L52" s="128">
        <v>25217</v>
      </c>
      <c r="M52" s="95"/>
      <c r="O52" s="86" t="str">
        <f t="shared" si="5"/>
        <v>323</v>
      </c>
      <c r="P52" s="86" t="str">
        <f t="shared" si="6"/>
        <v>32</v>
      </c>
      <c r="Q52" s="86" t="str">
        <f t="shared" si="7"/>
        <v>31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31</v>
      </c>
      <c r="D53" s="91" t="str">
        <f t="shared" si="1"/>
        <v>Vlastiti prihodi</v>
      </c>
      <c r="E53" s="96">
        <v>3233</v>
      </c>
      <c r="F53" s="91" t="str">
        <f t="shared" si="2"/>
        <v>Usluge promidžbe i informiranja</v>
      </c>
      <c r="G53" s="129" t="s">
        <v>185</v>
      </c>
      <c r="H53" s="91" t="str">
        <f t="shared" si="3"/>
        <v>REDOVNA DJELATNOST SVEUČILIŠTA U DUBROVNIKU (IZ EVIDENCIJSKIH PRIHODA)</v>
      </c>
      <c r="I53" s="91" t="str">
        <f t="shared" si="4"/>
        <v>0942</v>
      </c>
      <c r="J53" s="128">
        <v>7963</v>
      </c>
      <c r="K53" s="128">
        <v>7963</v>
      </c>
      <c r="L53" s="128">
        <v>7963</v>
      </c>
      <c r="M53" s="95"/>
      <c r="O53" s="86" t="str">
        <f t="shared" si="5"/>
        <v>323</v>
      </c>
      <c r="P53" s="86" t="str">
        <f t="shared" si="6"/>
        <v>32</v>
      </c>
      <c r="Q53" s="86" t="str">
        <f t="shared" si="7"/>
        <v>31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31</v>
      </c>
      <c r="D54" s="91" t="str">
        <f t="shared" si="1"/>
        <v>Vlastiti prihodi</v>
      </c>
      <c r="E54" s="96">
        <v>3234</v>
      </c>
      <c r="F54" s="91" t="str">
        <f t="shared" si="2"/>
        <v>Komunalne usluge</v>
      </c>
      <c r="G54" s="129" t="s">
        <v>185</v>
      </c>
      <c r="H54" s="91" t="str">
        <f t="shared" si="3"/>
        <v>REDOVNA DJELATNOST SVEUČILIŠTA U DUBROVNIKU (IZ EVIDENCIJSKIH PRIHODA)</v>
      </c>
      <c r="I54" s="91" t="str">
        <f t="shared" si="4"/>
        <v>0942</v>
      </c>
      <c r="J54" s="128">
        <v>39817</v>
      </c>
      <c r="K54" s="128">
        <v>39817</v>
      </c>
      <c r="L54" s="128">
        <v>39817</v>
      </c>
      <c r="M54" s="95"/>
      <c r="O54" s="86" t="str">
        <f t="shared" si="5"/>
        <v>323</v>
      </c>
      <c r="P54" s="86" t="str">
        <f t="shared" si="6"/>
        <v>32</v>
      </c>
      <c r="Q54" s="86" t="str">
        <f t="shared" si="7"/>
        <v>31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31</v>
      </c>
      <c r="D55" s="91" t="str">
        <f t="shared" si="1"/>
        <v>Vlastiti prihodi</v>
      </c>
      <c r="E55" s="96">
        <v>3235</v>
      </c>
      <c r="F55" s="91" t="str">
        <f t="shared" si="2"/>
        <v>Zakupnine i najamnine</v>
      </c>
      <c r="G55" s="129" t="s">
        <v>185</v>
      </c>
      <c r="H55" s="91" t="str">
        <f t="shared" si="3"/>
        <v>REDOVNA DJELATNOST SVEUČILIŠTA U DUBROVNIKU (IZ EVIDENCIJSKIH PRIHODA)</v>
      </c>
      <c r="I55" s="91" t="str">
        <f t="shared" si="4"/>
        <v>0942</v>
      </c>
      <c r="J55" s="128">
        <v>26545</v>
      </c>
      <c r="K55" s="128">
        <v>26545</v>
      </c>
      <c r="L55" s="128">
        <v>26545</v>
      </c>
      <c r="M55" s="95"/>
      <c r="O55" s="86" t="str">
        <f t="shared" si="5"/>
        <v>323</v>
      </c>
      <c r="P55" s="86" t="str">
        <f t="shared" si="6"/>
        <v>32</v>
      </c>
      <c r="Q55" s="86" t="str">
        <f t="shared" si="7"/>
        <v>31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31</v>
      </c>
      <c r="D56" s="91" t="str">
        <f t="shared" si="1"/>
        <v>Vlastiti prihodi</v>
      </c>
      <c r="E56" s="96">
        <v>3236</v>
      </c>
      <c r="F56" s="91" t="str">
        <f t="shared" si="2"/>
        <v>Zdravstvene i veterinarske usluge</v>
      </c>
      <c r="G56" s="129" t="s">
        <v>185</v>
      </c>
      <c r="H56" s="91" t="str">
        <f t="shared" si="3"/>
        <v>REDOVNA DJELATNOST SVEUČILIŠTA U DUBROVNIKU (IZ EVIDENCIJSKIH PRIHODA)</v>
      </c>
      <c r="I56" s="91" t="str">
        <f t="shared" si="4"/>
        <v>0942</v>
      </c>
      <c r="J56" s="128">
        <v>2654</v>
      </c>
      <c r="K56" s="128">
        <v>2654</v>
      </c>
      <c r="L56" s="128">
        <v>2654</v>
      </c>
      <c r="M56" s="95"/>
      <c r="O56" s="86" t="str">
        <f t="shared" si="5"/>
        <v>323</v>
      </c>
      <c r="P56" s="86" t="str">
        <f t="shared" si="6"/>
        <v>32</v>
      </c>
      <c r="Q56" s="86" t="str">
        <f t="shared" si="7"/>
        <v>31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31</v>
      </c>
      <c r="D57" s="91" t="str">
        <f t="shared" si="1"/>
        <v>Vlastiti prihodi</v>
      </c>
      <c r="E57" s="96">
        <v>3237</v>
      </c>
      <c r="F57" s="91" t="str">
        <f t="shared" si="2"/>
        <v>Intelektualne i osobne usluge</v>
      </c>
      <c r="G57" s="129" t="s">
        <v>185</v>
      </c>
      <c r="H57" s="91" t="str">
        <f t="shared" si="3"/>
        <v>REDOVNA DJELATNOST SVEUČILIŠTA U DUBROVNIKU (IZ EVIDENCIJSKIH PRIHODA)</v>
      </c>
      <c r="I57" s="91" t="str">
        <f t="shared" si="4"/>
        <v>0942</v>
      </c>
      <c r="J57" s="128">
        <v>41144</v>
      </c>
      <c r="K57" s="128">
        <v>41144</v>
      </c>
      <c r="L57" s="128">
        <v>41144</v>
      </c>
      <c r="M57" s="95"/>
      <c r="O57" s="86" t="str">
        <f t="shared" si="5"/>
        <v>323</v>
      </c>
      <c r="P57" s="86" t="str">
        <f t="shared" si="6"/>
        <v>32</v>
      </c>
      <c r="Q57" s="86" t="str">
        <f t="shared" si="7"/>
        <v>31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31</v>
      </c>
      <c r="D58" s="91" t="str">
        <f t="shared" si="1"/>
        <v>Vlastiti prihodi</v>
      </c>
      <c r="E58" s="96">
        <v>3238</v>
      </c>
      <c r="F58" s="91" t="str">
        <f t="shared" si="2"/>
        <v>Računalne usluge</v>
      </c>
      <c r="G58" s="129" t="s">
        <v>185</v>
      </c>
      <c r="H58" s="91" t="str">
        <f t="shared" si="3"/>
        <v>REDOVNA DJELATNOST SVEUČILIŠTA U DUBROVNIKU (IZ EVIDENCIJSKIH PRIHODA)</v>
      </c>
      <c r="I58" s="91" t="str">
        <f t="shared" si="4"/>
        <v>0942</v>
      </c>
      <c r="J58" s="128">
        <v>10236</v>
      </c>
      <c r="K58" s="128">
        <v>10236</v>
      </c>
      <c r="L58" s="128">
        <v>10236</v>
      </c>
      <c r="M58" s="95"/>
      <c r="O58" s="86" t="str">
        <f t="shared" si="5"/>
        <v>323</v>
      </c>
      <c r="P58" s="86" t="str">
        <f t="shared" si="6"/>
        <v>32</v>
      </c>
      <c r="Q58" s="86" t="str">
        <f t="shared" si="7"/>
        <v>31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31</v>
      </c>
      <c r="D59" s="91" t="str">
        <f t="shared" si="1"/>
        <v>Vlastiti prihodi</v>
      </c>
      <c r="E59" s="96">
        <v>3239</v>
      </c>
      <c r="F59" s="91" t="str">
        <f t="shared" si="2"/>
        <v>Ostale usluge</v>
      </c>
      <c r="G59" s="129" t="s">
        <v>185</v>
      </c>
      <c r="H59" s="91" t="str">
        <f t="shared" si="3"/>
        <v>REDOVNA DJELATNOST SVEUČILIŠTA U DUBROVNIKU (IZ EVIDENCIJSKIH PRIHODA)</v>
      </c>
      <c r="I59" s="91" t="str">
        <f t="shared" si="4"/>
        <v>0942</v>
      </c>
      <c r="J59" s="128">
        <v>11000</v>
      </c>
      <c r="K59" s="128">
        <v>11000</v>
      </c>
      <c r="L59" s="128">
        <v>11000</v>
      </c>
      <c r="M59" s="95"/>
      <c r="O59" s="86" t="str">
        <f t="shared" si="5"/>
        <v>323</v>
      </c>
      <c r="P59" s="86" t="str">
        <f t="shared" si="6"/>
        <v>32</v>
      </c>
      <c r="Q59" s="86" t="str">
        <f t="shared" si="7"/>
        <v>31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31</v>
      </c>
      <c r="D60" s="91" t="str">
        <f t="shared" si="1"/>
        <v>Vlastiti prihodi</v>
      </c>
      <c r="E60" s="96">
        <v>3241</v>
      </c>
      <c r="F60" s="91" t="str">
        <f t="shared" si="2"/>
        <v>Naknade troškova osobama izvan radnog odnosa</v>
      </c>
      <c r="G60" s="129" t="s">
        <v>185</v>
      </c>
      <c r="H60" s="91" t="str">
        <f t="shared" si="3"/>
        <v>REDOVNA DJELATNOST SVEUČILIŠTA U DUBROVNIKU (IZ EVIDENCIJSKIH PRIHODA)</v>
      </c>
      <c r="I60" s="91" t="str">
        <f t="shared" si="4"/>
        <v>0942</v>
      </c>
      <c r="J60" s="128">
        <v>6636</v>
      </c>
      <c r="K60" s="128">
        <v>6636</v>
      </c>
      <c r="L60" s="128">
        <v>6636</v>
      </c>
      <c r="M60" s="95"/>
      <c r="O60" s="86" t="str">
        <f t="shared" si="5"/>
        <v>324</v>
      </c>
      <c r="P60" s="86" t="str">
        <f t="shared" si="6"/>
        <v>32</v>
      </c>
      <c r="Q60" s="86" t="str">
        <f t="shared" si="7"/>
        <v>31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31</v>
      </c>
      <c r="D61" s="91" t="str">
        <f t="shared" si="1"/>
        <v>Vlastiti prihodi</v>
      </c>
      <c r="E61" s="96">
        <v>3292</v>
      </c>
      <c r="F61" s="91" t="str">
        <f t="shared" si="2"/>
        <v>Premije osiguranja</v>
      </c>
      <c r="G61" s="129" t="s">
        <v>185</v>
      </c>
      <c r="H61" s="91" t="str">
        <f t="shared" si="3"/>
        <v>REDOVNA DJELATNOST SVEUČILIŠTA U DUBROVNIKU (IZ EVIDENCIJSKIH PRIHODA)</v>
      </c>
      <c r="I61" s="91" t="str">
        <f t="shared" si="4"/>
        <v>0942</v>
      </c>
      <c r="J61" s="128">
        <v>7963</v>
      </c>
      <c r="K61" s="128">
        <v>7963</v>
      </c>
      <c r="L61" s="128">
        <v>7963</v>
      </c>
      <c r="M61" s="95"/>
      <c r="O61" s="86" t="str">
        <f t="shared" si="5"/>
        <v>329</v>
      </c>
      <c r="P61" s="86" t="str">
        <f t="shared" si="6"/>
        <v>32</v>
      </c>
      <c r="Q61" s="86" t="str">
        <f t="shared" si="7"/>
        <v>31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31</v>
      </c>
      <c r="D62" s="91" t="str">
        <f t="shared" si="1"/>
        <v>Vlastiti prihodi</v>
      </c>
      <c r="E62" s="96">
        <v>3293</v>
      </c>
      <c r="F62" s="91" t="str">
        <f t="shared" si="2"/>
        <v>Reprezentacija</v>
      </c>
      <c r="G62" s="129" t="s">
        <v>185</v>
      </c>
      <c r="H62" s="91" t="str">
        <f t="shared" si="3"/>
        <v>REDOVNA DJELATNOST SVEUČILIŠTA U DUBROVNIKU (IZ EVIDENCIJSKIH PRIHODA)</v>
      </c>
      <c r="I62" s="91" t="str">
        <f t="shared" si="4"/>
        <v>0942</v>
      </c>
      <c r="J62" s="128">
        <v>10618</v>
      </c>
      <c r="K62" s="128">
        <v>10618</v>
      </c>
      <c r="L62" s="128">
        <v>10618</v>
      </c>
      <c r="M62" s="95"/>
      <c r="O62" s="86" t="str">
        <f t="shared" si="5"/>
        <v>329</v>
      </c>
      <c r="P62" s="86" t="str">
        <f t="shared" si="6"/>
        <v>32</v>
      </c>
      <c r="Q62" s="86" t="str">
        <f t="shared" si="7"/>
        <v>31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31</v>
      </c>
      <c r="D63" s="91" t="str">
        <f t="shared" si="1"/>
        <v>Vlastiti prihodi</v>
      </c>
      <c r="E63" s="96">
        <v>3295</v>
      </c>
      <c r="F63" s="91" t="str">
        <f t="shared" si="2"/>
        <v>Pristojbe i naknade</v>
      </c>
      <c r="G63" s="129" t="s">
        <v>185</v>
      </c>
      <c r="H63" s="91" t="str">
        <f t="shared" si="3"/>
        <v>REDOVNA DJELATNOST SVEUČILIŠTA U DUBROVNIKU (IZ EVIDENCIJSKIH PRIHODA)</v>
      </c>
      <c r="I63" s="91" t="str">
        <f t="shared" si="4"/>
        <v>0942</v>
      </c>
      <c r="J63" s="128">
        <v>3318</v>
      </c>
      <c r="K63" s="128">
        <v>3318</v>
      </c>
      <c r="L63" s="128">
        <v>3318</v>
      </c>
      <c r="M63" s="95"/>
      <c r="O63" s="86" t="str">
        <f t="shared" si="5"/>
        <v>329</v>
      </c>
      <c r="P63" s="86" t="str">
        <f t="shared" si="6"/>
        <v>32</v>
      </c>
      <c r="Q63" s="86" t="str">
        <f t="shared" si="7"/>
        <v>31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31</v>
      </c>
      <c r="D64" s="91" t="str">
        <f t="shared" si="1"/>
        <v>Vlastiti prihodi</v>
      </c>
      <c r="E64" s="96">
        <v>3299</v>
      </c>
      <c r="F64" s="91" t="str">
        <f t="shared" si="2"/>
        <v>Ostali nespomenuti rashodi poslovanja</v>
      </c>
      <c r="G64" s="129" t="s">
        <v>185</v>
      </c>
      <c r="H64" s="91" t="str">
        <f t="shared" si="3"/>
        <v>REDOVNA DJELATNOST SVEUČILIŠTA U DUBROVNIKU (IZ EVIDENCIJSKIH PRIHODA)</v>
      </c>
      <c r="I64" s="91" t="str">
        <f t="shared" si="4"/>
        <v>0942</v>
      </c>
      <c r="J64" s="128">
        <v>17254</v>
      </c>
      <c r="K64" s="128">
        <v>17254</v>
      </c>
      <c r="L64" s="128">
        <v>17254</v>
      </c>
      <c r="M64" s="95"/>
      <c r="O64" s="86" t="str">
        <f t="shared" si="5"/>
        <v>329</v>
      </c>
      <c r="P64" s="86" t="str">
        <f t="shared" si="6"/>
        <v>32</v>
      </c>
      <c r="Q64" s="86" t="str">
        <f t="shared" si="7"/>
        <v>31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31</v>
      </c>
      <c r="D65" s="91" t="str">
        <f t="shared" si="1"/>
        <v>Vlastiti prihodi</v>
      </c>
      <c r="E65" s="96">
        <v>3431</v>
      </c>
      <c r="F65" s="91" t="str">
        <f t="shared" si="2"/>
        <v>Bankarske usluge i usluge platnog prometa</v>
      </c>
      <c r="G65" s="129" t="s">
        <v>185</v>
      </c>
      <c r="H65" s="91" t="str">
        <f t="shared" si="3"/>
        <v>REDOVNA DJELATNOST SVEUČILIŠTA U DUBROVNIKU (IZ EVIDENCIJSKIH PRIHODA)</v>
      </c>
      <c r="I65" s="91" t="str">
        <f t="shared" si="4"/>
        <v>0942</v>
      </c>
      <c r="J65" s="128">
        <v>4645</v>
      </c>
      <c r="K65" s="128">
        <v>4645</v>
      </c>
      <c r="L65" s="128">
        <v>4645</v>
      </c>
      <c r="M65" s="95"/>
      <c r="O65" s="86" t="str">
        <f t="shared" si="5"/>
        <v>343</v>
      </c>
      <c r="P65" s="86" t="str">
        <f t="shared" si="6"/>
        <v>34</v>
      </c>
      <c r="Q65" s="86" t="str">
        <f t="shared" si="7"/>
        <v>31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/>
      </c>
      <c r="B66" s="90" t="str">
        <f>IF(C66="","",VLOOKUP('OPĆI DIO'!$C$3,'OPĆI DIO'!$L$6:$U$138,9,FALSE))</f>
        <v/>
      </c>
      <c r="C66" s="96"/>
      <c r="D66" s="91" t="str">
        <f t="shared" si="1"/>
        <v/>
      </c>
      <c r="E66" s="96"/>
      <c r="F66" s="91" t="str">
        <f t="shared" si="2"/>
        <v/>
      </c>
      <c r="G66" s="129"/>
      <c r="H66" s="91" t="str">
        <f t="shared" si="3"/>
        <v/>
      </c>
      <c r="I66" s="91" t="str">
        <f t="shared" si="4"/>
        <v/>
      </c>
      <c r="J66" s="128"/>
      <c r="K66" s="128"/>
      <c r="L66" s="128"/>
      <c r="M66" s="95"/>
      <c r="O66" s="86" t="str">
        <f t="shared" si="5"/>
        <v/>
      </c>
      <c r="P66" s="86" t="str">
        <f t="shared" si="6"/>
        <v/>
      </c>
      <c r="Q66" s="86" t="str">
        <f t="shared" si="7"/>
        <v/>
      </c>
      <c r="R66" s="86" t="str">
        <f t="shared" si="8"/>
        <v/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3111</v>
      </c>
      <c r="F67" s="91" t="str">
        <f t="shared" si="2"/>
        <v>Plaće za redovan rad</v>
      </c>
      <c r="G67" s="129" t="s">
        <v>185</v>
      </c>
      <c r="H67" s="91" t="str">
        <f t="shared" si="3"/>
        <v>REDOVNA DJELATNOST SVEUČILIŠTA U DUBROVNIKU (IZ EVIDENCIJSKIH PRIHODA)</v>
      </c>
      <c r="I67" s="91" t="str">
        <f t="shared" si="4"/>
        <v>0942</v>
      </c>
      <c r="J67" s="128">
        <v>122105</v>
      </c>
      <c r="K67" s="128">
        <v>122105</v>
      </c>
      <c r="L67" s="128">
        <v>122105</v>
      </c>
      <c r="M67" s="95"/>
      <c r="O67" s="86" t="str">
        <f t="shared" si="5"/>
        <v>311</v>
      </c>
      <c r="P67" s="86" t="str">
        <f t="shared" si="6"/>
        <v>31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96">
        <v>3121</v>
      </c>
      <c r="F68" s="91" t="str">
        <f t="shared" ref="F68:F131" si="14">IFERROR(VLOOKUP(E68,$V$5:$X$129,2,FALSE),"")</f>
        <v>Ostali rashodi za zaposlene</v>
      </c>
      <c r="G68" s="129" t="s">
        <v>185</v>
      </c>
      <c r="H68" s="91" t="str">
        <f t="shared" ref="H68:H131" si="15">IFERROR(VLOOKUP(G68,$AB$6:$AC$327,2,FALSE),"")</f>
        <v>REDOVNA DJELATNOST SVEUČILIŠTA U DUBROVNIKU (IZ EVIDENCIJSKIH PRIHODA)</v>
      </c>
      <c r="I68" s="91" t="str">
        <f t="shared" ref="I68:I131" si="16">IFERROR(VLOOKUP(G68,$AB$6:$AF$327,3,FALSE),"")</f>
        <v>0942</v>
      </c>
      <c r="J68" s="128">
        <v>9052</v>
      </c>
      <c r="K68" s="128">
        <v>9052</v>
      </c>
      <c r="L68" s="128">
        <v>9052</v>
      </c>
      <c r="M68" s="95"/>
      <c r="O68" s="86" t="str">
        <f t="shared" ref="O68:O131" si="17">LEFT(E68,3)</f>
        <v>312</v>
      </c>
      <c r="P68" s="86" t="str">
        <f t="shared" ref="P68:P131" si="18">LEFT(E68,2)</f>
        <v>31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43</v>
      </c>
      <c r="D69" s="91" t="str">
        <f t="shared" si="13"/>
        <v>Ostali prihodi za posebne namjene</v>
      </c>
      <c r="E69" s="96">
        <v>3132</v>
      </c>
      <c r="F69" s="91" t="str">
        <f t="shared" si="14"/>
        <v>Doprinosi za obvezno zdravstveno osiguranje</v>
      </c>
      <c r="G69" s="129" t="s">
        <v>185</v>
      </c>
      <c r="H69" s="91" t="str">
        <f t="shared" si="15"/>
        <v>REDOVNA DJELATNOST SVEUČILIŠTA U DUBROVNIKU (IZ EVIDENCIJSKIH PRIHODA)</v>
      </c>
      <c r="I69" s="91" t="str">
        <f t="shared" si="16"/>
        <v>0942</v>
      </c>
      <c r="J69" s="128">
        <v>20147</v>
      </c>
      <c r="K69" s="128">
        <v>20147</v>
      </c>
      <c r="L69" s="128">
        <v>20147</v>
      </c>
      <c r="M69" s="95"/>
      <c r="O69" s="86" t="str">
        <f t="shared" si="17"/>
        <v>313</v>
      </c>
      <c r="P69" s="86" t="str">
        <f t="shared" si="18"/>
        <v>31</v>
      </c>
      <c r="Q69" s="86" t="str">
        <f t="shared" si="19"/>
        <v>43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43</v>
      </c>
      <c r="D70" s="91" t="str">
        <f t="shared" si="13"/>
        <v>Ostali prihodi za posebne namjene</v>
      </c>
      <c r="E70" s="96">
        <v>3211</v>
      </c>
      <c r="F70" s="91" t="str">
        <f t="shared" si="14"/>
        <v>Službena putovanja</v>
      </c>
      <c r="G70" s="129" t="s">
        <v>185</v>
      </c>
      <c r="H70" s="91" t="str">
        <f t="shared" si="15"/>
        <v>REDOVNA DJELATNOST SVEUČILIŠTA U DUBROVNIKU (IZ EVIDENCIJSKIH PRIHODA)</v>
      </c>
      <c r="I70" s="91" t="str">
        <f t="shared" si="16"/>
        <v>0942</v>
      </c>
      <c r="J70" s="128">
        <v>9291</v>
      </c>
      <c r="K70" s="128">
        <v>9291</v>
      </c>
      <c r="L70" s="128">
        <v>9291</v>
      </c>
      <c r="M70" s="95"/>
      <c r="O70" s="86" t="str">
        <f t="shared" si="17"/>
        <v>321</v>
      </c>
      <c r="P70" s="86" t="str">
        <f t="shared" si="18"/>
        <v>32</v>
      </c>
      <c r="Q70" s="86" t="str">
        <f t="shared" si="19"/>
        <v>43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43</v>
      </c>
      <c r="D71" s="91" t="str">
        <f t="shared" si="13"/>
        <v>Ostali prihodi za posebne namjene</v>
      </c>
      <c r="E71" s="96">
        <v>3213</v>
      </c>
      <c r="F71" s="91" t="str">
        <f t="shared" si="14"/>
        <v>Stručno usavršavanje zaposlenika</v>
      </c>
      <c r="G71" s="129" t="s">
        <v>185</v>
      </c>
      <c r="H71" s="91" t="str">
        <f t="shared" si="15"/>
        <v>REDOVNA DJELATNOST SVEUČILIŠTA U DUBROVNIKU (IZ EVIDENCIJSKIH PRIHODA)</v>
      </c>
      <c r="I71" s="91" t="str">
        <f t="shared" si="16"/>
        <v>0942</v>
      </c>
      <c r="J71" s="128">
        <v>2654</v>
      </c>
      <c r="K71" s="128">
        <v>2654</v>
      </c>
      <c r="L71" s="128">
        <v>2654</v>
      </c>
      <c r="M71" s="95"/>
      <c r="O71" s="86" t="str">
        <f t="shared" si="17"/>
        <v>321</v>
      </c>
      <c r="P71" s="86" t="str">
        <f t="shared" si="18"/>
        <v>32</v>
      </c>
      <c r="Q71" s="86" t="str">
        <f t="shared" si="19"/>
        <v>43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43</v>
      </c>
      <c r="D72" s="91" t="str">
        <f t="shared" si="13"/>
        <v>Ostali prihodi za posebne namjene</v>
      </c>
      <c r="E72" s="96">
        <v>3221</v>
      </c>
      <c r="F72" s="91" t="str">
        <f t="shared" si="14"/>
        <v>Uredski materijal i ostali materijalni rashodi</v>
      </c>
      <c r="G72" s="129" t="s">
        <v>185</v>
      </c>
      <c r="H72" s="91" t="str">
        <f t="shared" si="15"/>
        <v>REDOVNA DJELATNOST SVEUČILIŠTA U DUBROVNIKU (IZ EVIDENCIJSKIH PRIHODA)</v>
      </c>
      <c r="I72" s="91" t="str">
        <f t="shared" si="16"/>
        <v>0942</v>
      </c>
      <c r="J72" s="128">
        <v>37162</v>
      </c>
      <c r="K72" s="128">
        <v>37162</v>
      </c>
      <c r="L72" s="128">
        <v>37162</v>
      </c>
      <c r="M72" s="95"/>
      <c r="O72" s="86" t="str">
        <f t="shared" si="17"/>
        <v>322</v>
      </c>
      <c r="P72" s="86" t="str">
        <f t="shared" si="18"/>
        <v>32</v>
      </c>
      <c r="Q72" s="86" t="str">
        <f t="shared" si="19"/>
        <v>43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43</v>
      </c>
      <c r="D73" s="91" t="str">
        <f t="shared" si="13"/>
        <v>Ostali prihodi za posebne namjene</v>
      </c>
      <c r="E73" s="96">
        <v>3223</v>
      </c>
      <c r="F73" s="91" t="str">
        <f t="shared" si="14"/>
        <v>Energija</v>
      </c>
      <c r="G73" s="129" t="s">
        <v>185</v>
      </c>
      <c r="H73" s="91" t="str">
        <f t="shared" si="15"/>
        <v>REDOVNA DJELATNOST SVEUČILIŠTA U DUBROVNIKU (IZ EVIDENCIJSKIH PRIHODA)</v>
      </c>
      <c r="I73" s="91" t="str">
        <f t="shared" si="16"/>
        <v>0942</v>
      </c>
      <c r="J73" s="128">
        <v>39817</v>
      </c>
      <c r="K73" s="128">
        <v>39817</v>
      </c>
      <c r="L73" s="128">
        <v>39817</v>
      </c>
      <c r="M73" s="95"/>
      <c r="O73" s="86" t="str">
        <f t="shared" si="17"/>
        <v>322</v>
      </c>
      <c r="P73" s="86" t="str">
        <f t="shared" si="18"/>
        <v>32</v>
      </c>
      <c r="Q73" s="86" t="str">
        <f t="shared" si="19"/>
        <v>43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43</v>
      </c>
      <c r="D74" s="91" t="str">
        <f t="shared" si="13"/>
        <v>Ostali prihodi za posebne namjene</v>
      </c>
      <c r="E74" s="96">
        <v>3224</v>
      </c>
      <c r="F74" s="91" t="str">
        <f t="shared" si="14"/>
        <v>Materijal i dijelovi za tekuće i investicijsko održavanje</v>
      </c>
      <c r="G74" s="129" t="s">
        <v>185</v>
      </c>
      <c r="H74" s="91" t="str">
        <f t="shared" si="15"/>
        <v>REDOVNA DJELATNOST SVEUČILIŠTA U DUBROVNIKU (IZ EVIDENCIJSKIH PRIHODA)</v>
      </c>
      <c r="I74" s="91" t="str">
        <f t="shared" si="16"/>
        <v>0942</v>
      </c>
      <c r="J74" s="128">
        <v>26545</v>
      </c>
      <c r="K74" s="128">
        <v>26545</v>
      </c>
      <c r="L74" s="128">
        <v>26545</v>
      </c>
      <c r="M74" s="95"/>
      <c r="O74" s="86" t="str">
        <f t="shared" si="17"/>
        <v>322</v>
      </c>
      <c r="P74" s="86" t="str">
        <f t="shared" si="18"/>
        <v>32</v>
      </c>
      <c r="Q74" s="86" t="str">
        <f t="shared" si="19"/>
        <v>43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43</v>
      </c>
      <c r="D75" s="91" t="str">
        <f t="shared" si="13"/>
        <v>Ostali prihodi za posebne namjene</v>
      </c>
      <c r="E75" s="96">
        <v>3225</v>
      </c>
      <c r="F75" s="91" t="str">
        <f t="shared" si="14"/>
        <v>Sitni inventar i auto gume</v>
      </c>
      <c r="G75" s="129" t="s">
        <v>185</v>
      </c>
      <c r="H75" s="91" t="str">
        <f t="shared" si="15"/>
        <v>REDOVNA DJELATNOST SVEUČILIŠTA U DUBROVNIKU (IZ EVIDENCIJSKIH PRIHODA)</v>
      </c>
      <c r="I75" s="91" t="str">
        <f t="shared" si="16"/>
        <v>0942</v>
      </c>
      <c r="J75" s="128">
        <v>11945</v>
      </c>
      <c r="K75" s="128">
        <v>11945</v>
      </c>
      <c r="L75" s="128">
        <v>11945</v>
      </c>
      <c r="M75" s="95"/>
      <c r="O75" s="86" t="str">
        <f t="shared" si="17"/>
        <v>322</v>
      </c>
      <c r="P75" s="86" t="str">
        <f t="shared" si="18"/>
        <v>32</v>
      </c>
      <c r="Q75" s="86" t="str">
        <f t="shared" si="19"/>
        <v>43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43</v>
      </c>
      <c r="D76" s="91" t="str">
        <f t="shared" si="13"/>
        <v>Ostali prihodi za posebne namjene</v>
      </c>
      <c r="E76" s="96">
        <v>3231</v>
      </c>
      <c r="F76" s="91" t="str">
        <f t="shared" si="14"/>
        <v>Usluge telefona, pošte i prijevoza</v>
      </c>
      <c r="G76" s="129" t="s">
        <v>185</v>
      </c>
      <c r="H76" s="91" t="str">
        <f t="shared" si="15"/>
        <v>REDOVNA DJELATNOST SVEUČILIŠTA U DUBROVNIKU (IZ EVIDENCIJSKIH PRIHODA)</v>
      </c>
      <c r="I76" s="91" t="str">
        <f t="shared" si="16"/>
        <v>0942</v>
      </c>
      <c r="J76" s="128">
        <v>7963</v>
      </c>
      <c r="K76" s="128">
        <v>7963</v>
      </c>
      <c r="L76" s="128">
        <v>7963</v>
      </c>
      <c r="M76" s="95"/>
      <c r="O76" s="86" t="str">
        <f t="shared" si="17"/>
        <v>323</v>
      </c>
      <c r="P76" s="86" t="str">
        <f t="shared" si="18"/>
        <v>32</v>
      </c>
      <c r="Q76" s="86" t="str">
        <f t="shared" si="19"/>
        <v>43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43</v>
      </c>
      <c r="D77" s="91" t="str">
        <f t="shared" si="13"/>
        <v>Ostali prihodi za posebne namjene</v>
      </c>
      <c r="E77" s="96">
        <v>3232</v>
      </c>
      <c r="F77" s="91" t="str">
        <f t="shared" si="14"/>
        <v>Usluge tekućeg i investicijskog održavanja</v>
      </c>
      <c r="G77" s="129" t="s">
        <v>185</v>
      </c>
      <c r="H77" s="91" t="str">
        <f t="shared" si="15"/>
        <v>REDOVNA DJELATNOST SVEUČILIŠTA U DUBROVNIKU (IZ EVIDENCIJSKIH PRIHODA)</v>
      </c>
      <c r="I77" s="91" t="str">
        <f t="shared" si="16"/>
        <v>0942</v>
      </c>
      <c r="J77" s="128">
        <v>17927</v>
      </c>
      <c r="K77" s="128">
        <v>17927</v>
      </c>
      <c r="L77" s="128">
        <v>17927</v>
      </c>
      <c r="M77" s="95"/>
      <c r="O77" s="86" t="str">
        <f t="shared" si="17"/>
        <v>323</v>
      </c>
      <c r="P77" s="86" t="str">
        <f t="shared" si="18"/>
        <v>32</v>
      </c>
      <c r="Q77" s="86" t="str">
        <f t="shared" si="19"/>
        <v>43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43</v>
      </c>
      <c r="D78" s="91" t="str">
        <f t="shared" si="13"/>
        <v>Ostali prihodi za posebne namjene</v>
      </c>
      <c r="E78" s="96">
        <v>3233</v>
      </c>
      <c r="F78" s="91" t="str">
        <f t="shared" si="14"/>
        <v>Usluge promidžbe i informiranja</v>
      </c>
      <c r="G78" s="129" t="s">
        <v>185</v>
      </c>
      <c r="H78" s="91" t="str">
        <f t="shared" si="15"/>
        <v>REDOVNA DJELATNOST SVEUČILIŠTA U DUBROVNIKU (IZ EVIDENCIJSKIH PRIHODA)</v>
      </c>
      <c r="I78" s="91" t="str">
        <f t="shared" si="16"/>
        <v>0942</v>
      </c>
      <c r="J78" s="128">
        <v>19908</v>
      </c>
      <c r="K78" s="128">
        <v>19908</v>
      </c>
      <c r="L78" s="128">
        <v>19908</v>
      </c>
      <c r="M78" s="95"/>
      <c r="O78" s="86" t="str">
        <f t="shared" si="17"/>
        <v>323</v>
      </c>
      <c r="P78" s="86" t="str">
        <f t="shared" si="18"/>
        <v>32</v>
      </c>
      <c r="Q78" s="86" t="str">
        <f t="shared" si="19"/>
        <v>43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43</v>
      </c>
      <c r="D79" s="91" t="str">
        <f t="shared" si="13"/>
        <v>Ostali prihodi za posebne namjene</v>
      </c>
      <c r="E79" s="96">
        <v>3235</v>
      </c>
      <c r="F79" s="91" t="str">
        <f t="shared" si="14"/>
        <v>Zakupnine i najamnine</v>
      </c>
      <c r="G79" s="129" t="s">
        <v>185</v>
      </c>
      <c r="H79" s="91" t="str">
        <f t="shared" si="15"/>
        <v>REDOVNA DJELATNOST SVEUČILIŠTA U DUBROVNIKU (IZ EVIDENCIJSKIH PRIHODA)</v>
      </c>
      <c r="I79" s="91" t="str">
        <f t="shared" si="16"/>
        <v>0942</v>
      </c>
      <c r="J79" s="128">
        <v>10618</v>
      </c>
      <c r="K79" s="128">
        <v>10618</v>
      </c>
      <c r="L79" s="128">
        <v>10618</v>
      </c>
      <c r="M79" s="95"/>
      <c r="O79" s="86" t="str">
        <f t="shared" si="17"/>
        <v>323</v>
      </c>
      <c r="P79" s="86" t="str">
        <f t="shared" si="18"/>
        <v>32</v>
      </c>
      <c r="Q79" s="86" t="str">
        <f t="shared" si="19"/>
        <v>43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43</v>
      </c>
      <c r="D80" s="91" t="str">
        <f t="shared" si="13"/>
        <v>Ostali prihodi za posebne namjene</v>
      </c>
      <c r="E80" s="96">
        <v>3237</v>
      </c>
      <c r="F80" s="91" t="str">
        <f t="shared" si="14"/>
        <v>Intelektualne i osobne usluge</v>
      </c>
      <c r="G80" s="129" t="s">
        <v>185</v>
      </c>
      <c r="H80" s="91" t="str">
        <f t="shared" si="15"/>
        <v>REDOVNA DJELATNOST SVEUČILIŠTA U DUBROVNIKU (IZ EVIDENCIJSKIH PRIHODA)</v>
      </c>
      <c r="I80" s="91" t="str">
        <f t="shared" si="16"/>
        <v>0942</v>
      </c>
      <c r="J80" s="128">
        <v>98215</v>
      </c>
      <c r="K80" s="128">
        <v>98215</v>
      </c>
      <c r="L80" s="128">
        <v>98215</v>
      </c>
      <c r="M80" s="95"/>
      <c r="O80" s="86" t="str">
        <f t="shared" si="17"/>
        <v>323</v>
      </c>
      <c r="P80" s="86" t="str">
        <f t="shared" si="18"/>
        <v>32</v>
      </c>
      <c r="Q80" s="86" t="str">
        <f t="shared" si="19"/>
        <v>43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43</v>
      </c>
      <c r="D81" s="91" t="str">
        <f t="shared" si="13"/>
        <v>Ostali prihodi za posebne namjene</v>
      </c>
      <c r="E81" s="96">
        <v>3238</v>
      </c>
      <c r="F81" s="91" t="str">
        <f t="shared" si="14"/>
        <v>Računalne usluge</v>
      </c>
      <c r="G81" s="129" t="s">
        <v>185</v>
      </c>
      <c r="H81" s="91" t="str">
        <f t="shared" si="15"/>
        <v>REDOVNA DJELATNOST SVEUČILIŠTA U DUBROVNIKU (IZ EVIDENCIJSKIH PRIHODA)</v>
      </c>
      <c r="I81" s="91" t="str">
        <f t="shared" si="16"/>
        <v>0942</v>
      </c>
      <c r="J81" s="128">
        <v>7963</v>
      </c>
      <c r="K81" s="128">
        <v>7963</v>
      </c>
      <c r="L81" s="128">
        <v>7963</v>
      </c>
      <c r="M81" s="95"/>
      <c r="O81" s="86" t="str">
        <f t="shared" si="17"/>
        <v>323</v>
      </c>
      <c r="P81" s="86" t="str">
        <f t="shared" si="18"/>
        <v>32</v>
      </c>
      <c r="Q81" s="86" t="str">
        <f t="shared" si="19"/>
        <v>43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43</v>
      </c>
      <c r="D82" s="91" t="str">
        <f t="shared" si="13"/>
        <v>Ostali prihodi za posebne namjene</v>
      </c>
      <c r="E82" s="96">
        <v>3239</v>
      </c>
      <c r="F82" s="91" t="str">
        <f t="shared" si="14"/>
        <v>Ostale usluge</v>
      </c>
      <c r="G82" s="129" t="s">
        <v>185</v>
      </c>
      <c r="H82" s="91" t="str">
        <f t="shared" si="15"/>
        <v>REDOVNA DJELATNOST SVEUČILIŠTA U DUBROVNIKU (IZ EVIDENCIJSKIH PRIHODA)</v>
      </c>
      <c r="I82" s="91" t="str">
        <f t="shared" si="16"/>
        <v>0942</v>
      </c>
      <c r="J82" s="128">
        <v>10618</v>
      </c>
      <c r="K82" s="128">
        <v>10618</v>
      </c>
      <c r="L82" s="128">
        <v>10618</v>
      </c>
      <c r="M82" s="95"/>
      <c r="O82" s="86" t="str">
        <f t="shared" si="17"/>
        <v>323</v>
      </c>
      <c r="P82" s="86" t="str">
        <f t="shared" si="18"/>
        <v>32</v>
      </c>
      <c r="Q82" s="86" t="str">
        <f t="shared" si="19"/>
        <v>43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43</v>
      </c>
      <c r="D83" s="91" t="str">
        <f t="shared" si="13"/>
        <v>Ostali prihodi za posebne namjene</v>
      </c>
      <c r="E83" s="96">
        <v>3241</v>
      </c>
      <c r="F83" s="91" t="str">
        <f t="shared" si="14"/>
        <v>Naknade troškova osobama izvan radnog odnosa</v>
      </c>
      <c r="G83" s="129" t="s">
        <v>185</v>
      </c>
      <c r="H83" s="91" t="str">
        <f t="shared" si="15"/>
        <v>REDOVNA DJELATNOST SVEUČILIŠTA U DUBROVNIKU (IZ EVIDENCIJSKIH PRIHODA)</v>
      </c>
      <c r="I83" s="91" t="str">
        <f t="shared" si="16"/>
        <v>0942</v>
      </c>
      <c r="J83" s="128">
        <v>30526</v>
      </c>
      <c r="K83" s="128">
        <v>30526</v>
      </c>
      <c r="L83" s="128">
        <v>30526</v>
      </c>
      <c r="M83" s="95"/>
      <c r="O83" s="86" t="str">
        <f t="shared" si="17"/>
        <v>324</v>
      </c>
      <c r="P83" s="86" t="str">
        <f t="shared" si="18"/>
        <v>32</v>
      </c>
      <c r="Q83" s="86" t="str">
        <f t="shared" si="19"/>
        <v>43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43</v>
      </c>
      <c r="D84" s="91" t="str">
        <f t="shared" si="13"/>
        <v>Ostali prihodi za posebne namjene</v>
      </c>
      <c r="E84" s="96">
        <v>3292</v>
      </c>
      <c r="F84" s="91" t="str">
        <f t="shared" si="14"/>
        <v>Premije osiguranja</v>
      </c>
      <c r="G84" s="129" t="s">
        <v>185</v>
      </c>
      <c r="H84" s="91" t="str">
        <f t="shared" si="15"/>
        <v>REDOVNA DJELATNOST SVEUČILIŠTA U DUBROVNIKU (IZ EVIDENCIJSKIH PRIHODA)</v>
      </c>
      <c r="I84" s="91" t="str">
        <f t="shared" si="16"/>
        <v>0942</v>
      </c>
      <c r="J84" s="128">
        <v>3982</v>
      </c>
      <c r="K84" s="128">
        <v>3982</v>
      </c>
      <c r="L84" s="128">
        <v>3982</v>
      </c>
      <c r="M84" s="95"/>
      <c r="O84" s="86" t="str">
        <f t="shared" si="17"/>
        <v>329</v>
      </c>
      <c r="P84" s="86" t="str">
        <f t="shared" si="18"/>
        <v>32</v>
      </c>
      <c r="Q84" s="86" t="str">
        <f t="shared" si="19"/>
        <v>43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43</v>
      </c>
      <c r="D85" s="91" t="str">
        <f t="shared" si="13"/>
        <v>Ostali prihodi za posebne namjene</v>
      </c>
      <c r="E85" s="96">
        <v>3294</v>
      </c>
      <c r="F85" s="91" t="str">
        <f t="shared" si="14"/>
        <v>Članarine i norme</v>
      </c>
      <c r="G85" s="129" t="s">
        <v>185</v>
      </c>
      <c r="H85" s="91" t="str">
        <f t="shared" si="15"/>
        <v>REDOVNA DJELATNOST SVEUČILIŠTA U DUBROVNIKU (IZ EVIDENCIJSKIH PRIHODA)</v>
      </c>
      <c r="I85" s="91" t="str">
        <f t="shared" si="16"/>
        <v>0942</v>
      </c>
      <c r="J85" s="128">
        <v>1327</v>
      </c>
      <c r="K85" s="128">
        <v>1327</v>
      </c>
      <c r="L85" s="128">
        <v>1327</v>
      </c>
      <c r="M85" s="95"/>
      <c r="O85" s="86" t="str">
        <f t="shared" si="17"/>
        <v>329</v>
      </c>
      <c r="P85" s="86" t="str">
        <f t="shared" si="18"/>
        <v>32</v>
      </c>
      <c r="Q85" s="86" t="str">
        <f t="shared" si="19"/>
        <v>43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43</v>
      </c>
      <c r="D86" s="91" t="str">
        <f t="shared" si="13"/>
        <v>Ostali prihodi za posebne namjene</v>
      </c>
      <c r="E86" s="96">
        <v>3299</v>
      </c>
      <c r="F86" s="91" t="str">
        <f t="shared" si="14"/>
        <v>Ostali nespomenuti rashodi poslovanja</v>
      </c>
      <c r="G86" s="129" t="s">
        <v>185</v>
      </c>
      <c r="H86" s="91" t="str">
        <f t="shared" si="15"/>
        <v>REDOVNA DJELATNOST SVEUČILIŠTA U DUBROVNIKU (IZ EVIDENCIJSKIH PRIHODA)</v>
      </c>
      <c r="I86" s="91" t="str">
        <f t="shared" si="16"/>
        <v>0942</v>
      </c>
      <c r="J86" s="128">
        <v>9291</v>
      </c>
      <c r="K86" s="128">
        <v>9291</v>
      </c>
      <c r="L86" s="128">
        <v>9291</v>
      </c>
      <c r="M86" s="95"/>
      <c r="O86" s="86" t="str">
        <f t="shared" si="17"/>
        <v>329</v>
      </c>
      <c r="P86" s="86" t="str">
        <f t="shared" si="18"/>
        <v>32</v>
      </c>
      <c r="Q86" s="86" t="str">
        <f t="shared" si="19"/>
        <v>43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43</v>
      </c>
      <c r="D87" s="91" t="str">
        <f t="shared" si="13"/>
        <v>Ostali prihodi za posebne namjene</v>
      </c>
      <c r="E87" s="96">
        <v>3721</v>
      </c>
      <c r="F87" s="91" t="str">
        <f t="shared" si="14"/>
        <v>Naknade građanima i kućanstvima u novcu</v>
      </c>
      <c r="G87" s="129" t="s">
        <v>185</v>
      </c>
      <c r="H87" s="91" t="str">
        <f t="shared" si="15"/>
        <v>REDOVNA DJELATNOST SVEUČILIŠTA U DUBROVNIKU (IZ EVIDENCIJSKIH PRIHODA)</v>
      </c>
      <c r="I87" s="91" t="str">
        <f t="shared" si="16"/>
        <v>0942</v>
      </c>
      <c r="J87" s="128">
        <v>26545</v>
      </c>
      <c r="K87" s="128">
        <v>26545</v>
      </c>
      <c r="L87" s="128">
        <v>26545</v>
      </c>
      <c r="M87" s="95"/>
      <c r="O87" s="86" t="str">
        <f t="shared" si="17"/>
        <v>372</v>
      </c>
      <c r="P87" s="86" t="str">
        <f t="shared" si="18"/>
        <v>37</v>
      </c>
      <c r="Q87" s="86" t="str">
        <f t="shared" si="19"/>
        <v>43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52</v>
      </c>
      <c r="D89" s="91" t="str">
        <f t="shared" si="13"/>
        <v>Ostale pomoći</v>
      </c>
      <c r="E89" s="96">
        <v>3111</v>
      </c>
      <c r="F89" s="91" t="str">
        <f t="shared" si="14"/>
        <v>Plaće za redovan rad</v>
      </c>
      <c r="G89" s="129" t="s">
        <v>185</v>
      </c>
      <c r="H89" s="91" t="str">
        <f t="shared" si="15"/>
        <v>REDOVNA DJELATNOST SVEUČILIŠTA U DUBROVNIKU (IZ EVIDENCIJSKIH PRIHODA)</v>
      </c>
      <c r="I89" s="91" t="str">
        <f t="shared" si="16"/>
        <v>0942</v>
      </c>
      <c r="J89" s="128">
        <v>32099</v>
      </c>
      <c r="K89" s="128">
        <v>30816</v>
      </c>
      <c r="L89" s="128">
        <v>16068</v>
      </c>
      <c r="M89" s="95"/>
      <c r="O89" s="86" t="str">
        <f t="shared" si="17"/>
        <v>311</v>
      </c>
      <c r="P89" s="86" t="str">
        <f t="shared" si="18"/>
        <v>31</v>
      </c>
      <c r="Q89" s="86" t="str">
        <f t="shared" si="19"/>
        <v>52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52</v>
      </c>
      <c r="D90" s="91" t="str">
        <f t="shared" si="13"/>
        <v>Ostale pomoći</v>
      </c>
      <c r="E90" s="96">
        <v>3132</v>
      </c>
      <c r="F90" s="91" t="str">
        <f t="shared" si="14"/>
        <v>Doprinosi za obvezno zdravstveno osiguranje</v>
      </c>
      <c r="G90" s="129" t="s">
        <v>185</v>
      </c>
      <c r="H90" s="91" t="str">
        <f t="shared" si="15"/>
        <v>REDOVNA DJELATNOST SVEUČILIŠTA U DUBROVNIKU (IZ EVIDENCIJSKIH PRIHODA)</v>
      </c>
      <c r="I90" s="91" t="str">
        <f t="shared" si="16"/>
        <v>0942</v>
      </c>
      <c r="J90" s="128">
        <v>5297</v>
      </c>
      <c r="K90" s="128">
        <v>5086</v>
      </c>
      <c r="L90" s="128">
        <v>2652</v>
      </c>
      <c r="M90" s="95"/>
      <c r="O90" s="86" t="str">
        <f t="shared" si="17"/>
        <v>313</v>
      </c>
      <c r="P90" s="86" t="str">
        <f t="shared" si="18"/>
        <v>31</v>
      </c>
      <c r="Q90" s="86" t="str">
        <f t="shared" si="19"/>
        <v>52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52</v>
      </c>
      <c r="D91" s="91" t="str">
        <f t="shared" si="13"/>
        <v>Ostale pomoći</v>
      </c>
      <c r="E91" s="96">
        <v>3211</v>
      </c>
      <c r="F91" s="91" t="str">
        <f t="shared" si="14"/>
        <v>Službena putovanja</v>
      </c>
      <c r="G91" s="129" t="s">
        <v>185</v>
      </c>
      <c r="H91" s="91" t="str">
        <f t="shared" si="15"/>
        <v>REDOVNA DJELATNOST SVEUČILIŠTA U DUBROVNIKU (IZ EVIDENCIJSKIH PRIHODA)</v>
      </c>
      <c r="I91" s="91" t="str">
        <f t="shared" si="16"/>
        <v>0942</v>
      </c>
      <c r="J91" s="128">
        <v>3674</v>
      </c>
      <c r="K91" s="128"/>
      <c r="L91" s="128">
        <v>2682</v>
      </c>
      <c r="M91" s="95"/>
      <c r="O91" s="86" t="str">
        <f t="shared" si="17"/>
        <v>321</v>
      </c>
      <c r="P91" s="86" t="str">
        <f t="shared" si="18"/>
        <v>32</v>
      </c>
      <c r="Q91" s="86" t="str">
        <f t="shared" si="19"/>
        <v>52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52</v>
      </c>
      <c r="D92" s="91" t="str">
        <f t="shared" si="13"/>
        <v>Ostale pomoći</v>
      </c>
      <c r="E92" s="96">
        <v>3236</v>
      </c>
      <c r="F92" s="91" t="str">
        <f t="shared" si="14"/>
        <v>Zdravstvene i veterinarske usluge</v>
      </c>
      <c r="G92" s="129" t="s">
        <v>185</v>
      </c>
      <c r="H92" s="91" t="str">
        <f t="shared" si="15"/>
        <v>REDOVNA DJELATNOST SVEUČILIŠTA U DUBROVNIKU (IZ EVIDENCIJSKIH PRIHODA)</v>
      </c>
      <c r="I92" s="91" t="str">
        <f t="shared" si="16"/>
        <v>0942</v>
      </c>
      <c r="J92" s="128">
        <v>8370</v>
      </c>
      <c r="K92" s="128"/>
      <c r="L92" s="128"/>
      <c r="M92" s="95"/>
      <c r="O92" s="86" t="str">
        <f t="shared" si="17"/>
        <v>323</v>
      </c>
      <c r="P92" s="86" t="str">
        <f t="shared" si="18"/>
        <v>32</v>
      </c>
      <c r="Q92" s="86" t="str">
        <f t="shared" si="19"/>
        <v>52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52</v>
      </c>
      <c r="D93" s="91" t="str">
        <f t="shared" si="13"/>
        <v>Ostale pomoći</v>
      </c>
      <c r="E93" s="96">
        <v>3237</v>
      </c>
      <c r="F93" s="91" t="str">
        <f t="shared" si="14"/>
        <v>Intelektualne i osobne usluge</v>
      </c>
      <c r="G93" s="129" t="s">
        <v>185</v>
      </c>
      <c r="H93" s="91" t="str">
        <f t="shared" si="15"/>
        <v>REDOVNA DJELATNOST SVEUČILIŠTA U DUBROVNIKU (IZ EVIDENCIJSKIH PRIHODA)</v>
      </c>
      <c r="I93" s="91" t="str">
        <f t="shared" si="16"/>
        <v>0942</v>
      </c>
      <c r="J93" s="128">
        <v>2654</v>
      </c>
      <c r="K93" s="128"/>
      <c r="L93" s="128"/>
      <c r="M93" s="95"/>
      <c r="O93" s="86" t="str">
        <f t="shared" si="17"/>
        <v>323</v>
      </c>
      <c r="P93" s="86" t="str">
        <f t="shared" si="18"/>
        <v>32</v>
      </c>
      <c r="Q93" s="86" t="str">
        <f t="shared" si="19"/>
        <v>52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9327647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1364015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10691662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23000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10714662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25" right="0.25" top="0.75" bottom="0.75" header="0.3" footer="0.3"/>
  <pageSetup paperSize="9" scale="5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G1090"/>
  <sheetViews>
    <sheetView showGridLines="0" topLeftCell="C1" zoomScale="160" zoomScaleNormal="160" workbookViewId="0">
      <pane ySplit="2" topLeftCell="A3" activePane="bottomLeft" state="frozen"/>
      <selection pane="bottomLeft" activeCell="H163" sqref="H163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51</v>
      </c>
      <c r="B3" s="91" t="str">
        <f t="shared" ref="B3" si="0">IFERROR(VLOOKUP(A3,$U$6:$V$23,2,FALSE),"")</f>
        <v>Pomoći EU</v>
      </c>
      <c r="C3" s="96">
        <v>3111</v>
      </c>
      <c r="D3" s="91" t="str">
        <f>IFERROR(VLOOKUP(C3,$X$5:$Z$129,2,FALSE),"")</f>
        <v>Plaće za redovan rad</v>
      </c>
      <c r="E3" s="129" t="s">
        <v>2196</v>
      </c>
      <c r="F3" s="91" t="str">
        <f>IFERROR(VLOOKUP(E3,$AD$6:$AE$1090,2,FALSE),"")</f>
        <v>MARLESS -prekogranične mjere podizanja svijesti o morskom otpadu</v>
      </c>
      <c r="G3" s="91" t="str">
        <f>IFERROR(VLOOKUP(E3,$AD$6:$AG$1090,4,FALSE),"")</f>
        <v>0942</v>
      </c>
      <c r="H3" s="128">
        <v>64000</v>
      </c>
      <c r="I3" s="128">
        <v>0</v>
      </c>
      <c r="J3" s="128"/>
      <c r="K3" s="143"/>
      <c r="L3" s="142"/>
      <c r="M3" s="142"/>
      <c r="N3" s="143"/>
      <c r="O3" s="322"/>
      <c r="P3" s="95"/>
      <c r="R3" s="86" t="str">
        <f>LEFT(C3,3)</f>
        <v>311</v>
      </c>
      <c r="S3" s="86" t="str">
        <f>LEFT(C3,2)</f>
        <v>31</v>
      </c>
      <c r="T3" s="86" t="str">
        <f>MID(G3,2,2)</f>
        <v>94</v>
      </c>
    </row>
    <row r="4" spans="1:33">
      <c r="A4" s="96">
        <v>51</v>
      </c>
      <c r="B4" s="91" t="str">
        <f t="shared" ref="B4:B67" si="1">IFERROR(VLOOKUP(A4,$U$6:$V$23,2,FALSE),"")</f>
        <v>Pomoći EU</v>
      </c>
      <c r="C4" s="96">
        <v>3132</v>
      </c>
      <c r="D4" s="91" t="str">
        <f t="shared" ref="D4:D67" si="2">IFERROR(VLOOKUP(C4,$X$5:$Z$129,2,FALSE),"")</f>
        <v>Doprinosi za obvezno zdravstveno osiguranje</v>
      </c>
      <c r="E4" s="129" t="s">
        <v>2196</v>
      </c>
      <c r="F4" s="91" t="str">
        <f t="shared" ref="F4:F67" si="3">IFERROR(VLOOKUP(E4,$AD$6:$AE$1090,2,FALSE),"")</f>
        <v>MARLESS -prekogranične mjere podizanja svijesti o morskom otpadu</v>
      </c>
      <c r="G4" s="91" t="str">
        <f t="shared" ref="G4:G67" si="4">IFERROR(VLOOKUP(E4,$AD$6:$AG$1090,4,FALSE),"")</f>
        <v>0942</v>
      </c>
      <c r="H4" s="128">
        <v>10560</v>
      </c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>313</v>
      </c>
      <c r="S4" s="86" t="str">
        <f t="shared" ref="S4:S67" si="6">LEFT(C4,2)</f>
        <v>31</v>
      </c>
      <c r="T4" s="86" t="str">
        <f t="shared" ref="T4:T67" si="7">MID(G4,2,2)</f>
        <v>94</v>
      </c>
      <c r="X4" s="92"/>
      <c r="Y4" s="92"/>
    </row>
    <row r="5" spans="1:33">
      <c r="A5" s="96">
        <v>51</v>
      </c>
      <c r="B5" s="91" t="str">
        <f t="shared" si="1"/>
        <v>Pomoći EU</v>
      </c>
      <c r="C5" s="96">
        <v>3211</v>
      </c>
      <c r="D5" s="91" t="str">
        <f t="shared" si="2"/>
        <v>Službena putovanja</v>
      </c>
      <c r="E5" s="129" t="s">
        <v>2196</v>
      </c>
      <c r="F5" s="91" t="str">
        <f t="shared" si="3"/>
        <v>MARLESS -prekogranične mjere podizanja svijesti o morskom otpadu</v>
      </c>
      <c r="G5" s="91" t="str">
        <f t="shared" si="4"/>
        <v>0942</v>
      </c>
      <c r="H5" s="128">
        <v>12500</v>
      </c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>321</v>
      </c>
      <c r="S5" s="86" t="str">
        <f t="shared" si="6"/>
        <v>32</v>
      </c>
      <c r="T5" s="86" t="str">
        <f t="shared" si="7"/>
        <v>94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51</v>
      </c>
      <c r="B6" s="91" t="str">
        <f t="shared" si="1"/>
        <v>Pomoći EU</v>
      </c>
      <c r="C6" s="96">
        <v>3227</v>
      </c>
      <c r="D6" s="91" t="str">
        <f t="shared" si="2"/>
        <v>Službena, radna i zaštitna odjeća i obuća</v>
      </c>
      <c r="E6" s="129" t="s">
        <v>2196</v>
      </c>
      <c r="F6" s="91" t="str">
        <f t="shared" si="3"/>
        <v>MARLESS -prekogranične mjere podizanja svijesti o morskom otpadu</v>
      </c>
      <c r="G6" s="91" t="str">
        <f t="shared" si="4"/>
        <v>0942</v>
      </c>
      <c r="H6" s="128">
        <v>1500</v>
      </c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>322</v>
      </c>
      <c r="S6" s="86" t="str">
        <f t="shared" si="6"/>
        <v>32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51</v>
      </c>
      <c r="B7" s="91" t="str">
        <f t="shared" si="1"/>
        <v>Pomoći EU</v>
      </c>
      <c r="C7" s="96">
        <v>3231</v>
      </c>
      <c r="D7" s="91" t="str">
        <f t="shared" si="2"/>
        <v>Usluge telefona, pošte i prijevoza</v>
      </c>
      <c r="E7" s="129" t="s">
        <v>2196</v>
      </c>
      <c r="F7" s="91" t="str">
        <f t="shared" si="3"/>
        <v>MARLESS -prekogranične mjere podizanja svijesti o morskom otpadu</v>
      </c>
      <c r="G7" s="91" t="str">
        <f t="shared" si="4"/>
        <v>0942</v>
      </c>
      <c r="H7" s="128">
        <v>250</v>
      </c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>323</v>
      </c>
      <c r="S7" s="86" t="str">
        <f t="shared" si="6"/>
        <v>32</v>
      </c>
      <c r="T7" s="86" t="str">
        <f t="shared" si="7"/>
        <v>94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51</v>
      </c>
      <c r="B8" s="91" t="str">
        <f t="shared" si="1"/>
        <v>Pomoći EU</v>
      </c>
      <c r="C8" s="96">
        <v>3239</v>
      </c>
      <c r="D8" s="91" t="str">
        <f t="shared" si="2"/>
        <v>Ostale usluge</v>
      </c>
      <c r="E8" s="129" t="s">
        <v>2196</v>
      </c>
      <c r="F8" s="91" t="str">
        <f t="shared" si="3"/>
        <v>MARLESS -prekogranične mjere podizanja svijesti o morskom otpadu</v>
      </c>
      <c r="G8" s="91" t="str">
        <f t="shared" si="4"/>
        <v>0942</v>
      </c>
      <c r="H8" s="128">
        <v>250</v>
      </c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>323</v>
      </c>
      <c r="S8" s="86" t="str">
        <f t="shared" si="6"/>
        <v>32</v>
      </c>
      <c r="T8" s="86" t="str">
        <f t="shared" si="7"/>
        <v>94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51</v>
      </c>
      <c r="B9" s="91" t="str">
        <f t="shared" si="1"/>
        <v>Pomoći EU</v>
      </c>
      <c r="C9" s="96">
        <v>3293</v>
      </c>
      <c r="D9" s="91" t="str">
        <f t="shared" si="2"/>
        <v>Reprezentacija</v>
      </c>
      <c r="E9" s="129" t="s">
        <v>2196</v>
      </c>
      <c r="F9" s="91" t="str">
        <f t="shared" si="3"/>
        <v>MARLESS -prekogranične mjere podizanja svijesti o morskom otpadu</v>
      </c>
      <c r="G9" s="91" t="str">
        <f t="shared" si="4"/>
        <v>0942</v>
      </c>
      <c r="H9" s="128">
        <v>1800</v>
      </c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>329</v>
      </c>
      <c r="S9" s="86" t="str">
        <f t="shared" si="6"/>
        <v>32</v>
      </c>
      <c r="T9" s="86" t="str">
        <f t="shared" si="7"/>
        <v>94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51</v>
      </c>
      <c r="B10" s="91" t="str">
        <f t="shared" si="1"/>
        <v>Pomoći EU</v>
      </c>
      <c r="C10" s="96">
        <v>4224</v>
      </c>
      <c r="D10" s="91" t="str">
        <f t="shared" si="2"/>
        <v>Medicinska i laboratorijska oprema</v>
      </c>
      <c r="E10" s="129" t="s">
        <v>2196</v>
      </c>
      <c r="F10" s="91" t="str">
        <f t="shared" si="3"/>
        <v>MARLESS -prekogranične mjere podizanja svijesti o morskom otpadu</v>
      </c>
      <c r="G10" s="91" t="str">
        <f t="shared" si="4"/>
        <v>0942</v>
      </c>
      <c r="H10" s="128">
        <v>13000</v>
      </c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>422</v>
      </c>
      <c r="S10" s="86" t="str">
        <f t="shared" si="6"/>
        <v>42</v>
      </c>
      <c r="T10" s="86" t="str">
        <f t="shared" si="7"/>
        <v>94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51</v>
      </c>
      <c r="B11" s="91" t="str">
        <f t="shared" si="1"/>
        <v>Pomoći EU</v>
      </c>
      <c r="C11" s="96">
        <v>4225</v>
      </c>
      <c r="D11" s="91" t="str">
        <f t="shared" si="2"/>
        <v>Instrumenti, uređaji i strojevi</v>
      </c>
      <c r="E11" s="129" t="s">
        <v>2196</v>
      </c>
      <c r="F11" s="91" t="str">
        <f t="shared" si="3"/>
        <v>MARLESS -prekogranične mjere podizanja svijesti o morskom otpadu</v>
      </c>
      <c r="G11" s="91" t="str">
        <f t="shared" si="4"/>
        <v>0942</v>
      </c>
      <c r="H11" s="128">
        <v>10000</v>
      </c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>422</v>
      </c>
      <c r="S11" s="86" t="str">
        <f t="shared" si="6"/>
        <v>42</v>
      </c>
      <c r="T11" s="86" t="str">
        <f t="shared" si="7"/>
        <v>94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51</v>
      </c>
      <c r="B12" s="91" t="str">
        <f t="shared" si="1"/>
        <v>Pomoći EU</v>
      </c>
      <c r="C12" s="96">
        <v>4227</v>
      </c>
      <c r="D12" s="91" t="str">
        <f t="shared" si="2"/>
        <v>Uređaji, strojevi i oprema za ostale namjene</v>
      </c>
      <c r="E12" s="129" t="s">
        <v>2196</v>
      </c>
      <c r="F12" s="91" t="str">
        <f t="shared" si="3"/>
        <v>MARLESS -prekogranične mjere podizanja svijesti o morskom otpadu</v>
      </c>
      <c r="G12" s="91" t="str">
        <f t="shared" si="4"/>
        <v>0942</v>
      </c>
      <c r="H12" s="128">
        <v>12000</v>
      </c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>422</v>
      </c>
      <c r="S12" s="86" t="str">
        <f t="shared" si="6"/>
        <v>42</v>
      </c>
      <c r="T12" s="86" t="str">
        <f t="shared" si="7"/>
        <v>94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51</v>
      </c>
      <c r="B14" s="91" t="str">
        <f t="shared" si="1"/>
        <v>Pomoći EU</v>
      </c>
      <c r="C14" s="96">
        <v>3111</v>
      </c>
      <c r="D14" s="91" t="str">
        <f t="shared" si="2"/>
        <v>Plaće za redovan rad</v>
      </c>
      <c r="E14" s="129" t="s">
        <v>2198</v>
      </c>
      <c r="F14" s="91" t="str">
        <f t="shared" si="3"/>
        <v>Cisto more, pretraživanje, identifikacija i prikupljanje morskog otpada s bespilotnim podvodnim i površinskim plovilima</v>
      </c>
      <c r="G14" s="91" t="str">
        <f t="shared" si="4"/>
        <v>0942</v>
      </c>
      <c r="H14" s="128">
        <v>51502</v>
      </c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>311</v>
      </c>
      <c r="S14" s="86" t="str">
        <f t="shared" si="6"/>
        <v>31</v>
      </c>
      <c r="T14" s="86" t="str">
        <f t="shared" si="7"/>
        <v>94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51</v>
      </c>
      <c r="B15" s="91" t="str">
        <f t="shared" si="1"/>
        <v>Pomoći EU</v>
      </c>
      <c r="C15" s="96">
        <v>3132</v>
      </c>
      <c r="D15" s="91" t="str">
        <f t="shared" si="2"/>
        <v>Doprinosi za obvezno zdravstveno osiguranje</v>
      </c>
      <c r="E15" s="129" t="s">
        <v>2198</v>
      </c>
      <c r="F15" s="91" t="str">
        <f t="shared" si="3"/>
        <v>Cisto more, pretraživanje, identifikacija i prikupljanje morskog otpada s bespilotnim podvodnim i površinskim plovilima</v>
      </c>
      <c r="G15" s="91" t="str">
        <f t="shared" si="4"/>
        <v>0942</v>
      </c>
      <c r="H15" s="128">
        <v>8498</v>
      </c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>313</v>
      </c>
      <c r="S15" s="86" t="str">
        <f t="shared" si="6"/>
        <v>31</v>
      </c>
      <c r="T15" s="86" t="str">
        <f t="shared" si="7"/>
        <v>94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51</v>
      </c>
      <c r="B16" s="91" t="str">
        <f t="shared" si="1"/>
        <v>Pomoći EU</v>
      </c>
      <c r="C16" s="96">
        <v>3211</v>
      </c>
      <c r="D16" s="91" t="str">
        <f t="shared" si="2"/>
        <v>Službena putovanja</v>
      </c>
      <c r="E16" s="129" t="s">
        <v>2198</v>
      </c>
      <c r="F16" s="91" t="str">
        <f t="shared" si="3"/>
        <v>Cisto more, pretraživanje, identifikacija i prikupljanje morskog otpada s bespilotnim podvodnim i površinskim plovilima</v>
      </c>
      <c r="G16" s="91" t="str">
        <f t="shared" si="4"/>
        <v>0942</v>
      </c>
      <c r="H16" s="128">
        <v>10000</v>
      </c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>321</v>
      </c>
      <c r="S16" s="86" t="str">
        <f t="shared" si="6"/>
        <v>32</v>
      </c>
      <c r="T16" s="86" t="str">
        <f t="shared" si="7"/>
        <v>94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51</v>
      </c>
      <c r="B17" s="91" t="str">
        <f t="shared" si="1"/>
        <v>Pomoći EU</v>
      </c>
      <c r="C17" s="96">
        <v>3221</v>
      </c>
      <c r="D17" s="91" t="str">
        <f t="shared" si="2"/>
        <v>Uredski materijal i ostali materijalni rashodi</v>
      </c>
      <c r="E17" s="129" t="s">
        <v>2198</v>
      </c>
      <c r="F17" s="91" t="str">
        <f t="shared" si="3"/>
        <v>Cisto more, pretraživanje, identifikacija i prikupljanje morskog otpada s bespilotnim podvodnim i površinskim plovilima</v>
      </c>
      <c r="G17" s="91" t="str">
        <f t="shared" si="4"/>
        <v>0942</v>
      </c>
      <c r="H17" s="128">
        <v>5000</v>
      </c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>322</v>
      </c>
      <c r="S17" s="86" t="str">
        <f t="shared" si="6"/>
        <v>32</v>
      </c>
      <c r="T17" s="86" t="str">
        <f t="shared" si="7"/>
        <v>94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51</v>
      </c>
      <c r="B18" s="91" t="str">
        <f t="shared" si="1"/>
        <v>Pomoći EU</v>
      </c>
      <c r="C18" s="96">
        <v>3293</v>
      </c>
      <c r="D18" s="91" t="str">
        <f t="shared" si="2"/>
        <v>Reprezentacija</v>
      </c>
      <c r="E18" s="129" t="s">
        <v>2198</v>
      </c>
      <c r="F18" s="91" t="str">
        <f t="shared" si="3"/>
        <v>Cisto more, pretraživanje, identifikacija i prikupljanje morskog otpada s bespilotnim podvodnim i površinskim plovilima</v>
      </c>
      <c r="G18" s="91" t="str">
        <f t="shared" si="4"/>
        <v>0942</v>
      </c>
      <c r="H18" s="128">
        <v>5000</v>
      </c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>329</v>
      </c>
      <c r="S18" s="86" t="str">
        <f t="shared" si="6"/>
        <v>32</v>
      </c>
      <c r="T18" s="86" t="str">
        <f t="shared" si="7"/>
        <v>94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51</v>
      </c>
      <c r="B19" s="91" t="str">
        <f t="shared" si="1"/>
        <v>Pomoći EU</v>
      </c>
      <c r="C19" s="96">
        <v>4221</v>
      </c>
      <c r="D19" s="91" t="str">
        <f t="shared" si="2"/>
        <v>Uredska oprema i namještaj</v>
      </c>
      <c r="E19" s="129" t="s">
        <v>2198</v>
      </c>
      <c r="F19" s="91" t="str">
        <f t="shared" si="3"/>
        <v>Cisto more, pretraživanje, identifikacija i prikupljanje morskog otpada s bespilotnim podvodnim i površinskim plovilima</v>
      </c>
      <c r="G19" s="91" t="str">
        <f t="shared" si="4"/>
        <v>0942</v>
      </c>
      <c r="H19" s="128">
        <v>70000</v>
      </c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>422</v>
      </c>
      <c r="S19" s="86" t="str">
        <f t="shared" si="6"/>
        <v>42</v>
      </c>
      <c r="T19" s="86" t="str">
        <f t="shared" si="7"/>
        <v>94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52</v>
      </c>
      <c r="B21" s="91" t="str">
        <f t="shared" si="1"/>
        <v>Ostale pomoći</v>
      </c>
      <c r="C21" s="96">
        <v>3111</v>
      </c>
      <c r="D21" s="91" t="str">
        <f t="shared" si="2"/>
        <v>Plaće za redovan rad</v>
      </c>
      <c r="E21" s="129" t="s">
        <v>2188</v>
      </c>
      <c r="F21" s="91" t="str">
        <f t="shared" si="3"/>
        <v>Razvoj sustava kontrole i obrane luka od unosa stranih vrsta ( ProtectAS)</v>
      </c>
      <c r="G21" s="91" t="str">
        <f t="shared" si="4"/>
        <v>0942</v>
      </c>
      <c r="H21" s="128">
        <v>6896</v>
      </c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>311</v>
      </c>
      <c r="S21" s="86" t="str">
        <f t="shared" si="6"/>
        <v>31</v>
      </c>
      <c r="T21" s="86" t="str">
        <f t="shared" si="7"/>
        <v>94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52</v>
      </c>
      <c r="B22" s="91" t="str">
        <f t="shared" si="1"/>
        <v>Ostale pomoći</v>
      </c>
      <c r="C22" s="96">
        <v>3132</v>
      </c>
      <c r="D22" s="91" t="str">
        <f t="shared" si="2"/>
        <v>Doprinosi za obvezno zdravstveno osiguranje</v>
      </c>
      <c r="E22" s="129" t="s">
        <v>2188</v>
      </c>
      <c r="F22" s="91" t="str">
        <f t="shared" si="3"/>
        <v>Razvoj sustava kontrole i obrane luka od unosa stranih vrsta ( ProtectAS)</v>
      </c>
      <c r="G22" s="91" t="str">
        <f t="shared" si="4"/>
        <v>0942</v>
      </c>
      <c r="H22" s="128">
        <v>1138</v>
      </c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>313</v>
      </c>
      <c r="S22" s="86" t="str">
        <f t="shared" si="6"/>
        <v>31</v>
      </c>
      <c r="T22" s="86" t="str">
        <f t="shared" si="7"/>
        <v>94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52</v>
      </c>
      <c r="B23" s="91" t="str">
        <f t="shared" si="1"/>
        <v>Ostale pomoći</v>
      </c>
      <c r="C23" s="96">
        <v>3211</v>
      </c>
      <c r="D23" s="91" t="str">
        <f t="shared" si="2"/>
        <v>Službena putovanja</v>
      </c>
      <c r="E23" s="129" t="s">
        <v>2188</v>
      </c>
      <c r="F23" s="91" t="str">
        <f t="shared" si="3"/>
        <v>Razvoj sustava kontrole i obrane luka od unosa stranih vrsta ( ProtectAS)</v>
      </c>
      <c r="G23" s="91" t="str">
        <f t="shared" si="4"/>
        <v>0942</v>
      </c>
      <c r="H23" s="128">
        <v>1278</v>
      </c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>321</v>
      </c>
      <c r="S23" s="86" t="str">
        <f t="shared" si="6"/>
        <v>32</v>
      </c>
      <c r="T23" s="86" t="str">
        <f t="shared" si="7"/>
        <v>94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>
        <v>52</v>
      </c>
      <c r="B24" s="91" t="str">
        <f t="shared" si="1"/>
        <v>Ostale pomoći</v>
      </c>
      <c r="C24" s="96">
        <v>3213</v>
      </c>
      <c r="D24" s="91" t="str">
        <f t="shared" si="2"/>
        <v>Stručno usavršavanje zaposlenika</v>
      </c>
      <c r="E24" s="129" t="s">
        <v>2188</v>
      </c>
      <c r="F24" s="91" t="str">
        <f t="shared" si="3"/>
        <v>Razvoj sustava kontrole i obrane luka od unosa stranih vrsta ( ProtectAS)</v>
      </c>
      <c r="G24" s="91" t="str">
        <f t="shared" si="4"/>
        <v>0942</v>
      </c>
      <c r="H24" s="128">
        <v>1853</v>
      </c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>321</v>
      </c>
      <c r="S24" s="86" t="str">
        <f t="shared" si="6"/>
        <v>32</v>
      </c>
      <c r="T24" s="86" t="str">
        <f t="shared" si="7"/>
        <v>94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52</v>
      </c>
      <c r="B25" s="91" t="str">
        <f t="shared" si="1"/>
        <v>Ostale pomoći</v>
      </c>
      <c r="C25" s="96">
        <v>3691</v>
      </c>
      <c r="D25" s="91" t="str">
        <f t="shared" si="2"/>
        <v>Tekući prijenosi između proračunskih korisnika istog proraču</v>
      </c>
      <c r="E25" s="129" t="s">
        <v>2188</v>
      </c>
      <c r="F25" s="91" t="str">
        <f t="shared" si="3"/>
        <v>Razvoj sustava kontrole i obrane luka od unosa stranih vrsta ( ProtectAS)</v>
      </c>
      <c r="G25" s="91" t="str">
        <f t="shared" si="4"/>
        <v>0942</v>
      </c>
      <c r="H25" s="128">
        <v>58241</v>
      </c>
      <c r="I25" s="128"/>
      <c r="J25" s="128"/>
      <c r="K25" s="143"/>
      <c r="L25" s="142"/>
      <c r="M25" s="142"/>
      <c r="N25" s="143"/>
      <c r="O25" s="322"/>
      <c r="P25" s="95" t="s">
        <v>5289</v>
      </c>
      <c r="R25" s="86" t="str">
        <f t="shared" si="5"/>
        <v>369</v>
      </c>
      <c r="S25" s="86" t="str">
        <f t="shared" si="6"/>
        <v>36</v>
      </c>
      <c r="T25" s="86" t="str">
        <f t="shared" si="7"/>
        <v>94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52</v>
      </c>
      <c r="B26" s="91" t="str">
        <f t="shared" si="1"/>
        <v>Ostale pomoći</v>
      </c>
      <c r="C26" s="96">
        <v>3691</v>
      </c>
      <c r="D26" s="91" t="str">
        <f t="shared" si="2"/>
        <v>Tekući prijenosi između proračunskih korisnika istog proraču</v>
      </c>
      <c r="E26" s="129" t="s">
        <v>2188</v>
      </c>
      <c r="F26" s="91" t="str">
        <f t="shared" si="3"/>
        <v>Razvoj sustava kontrole i obrane luka od unosa stranih vrsta ( ProtectAS)</v>
      </c>
      <c r="G26" s="91" t="str">
        <f t="shared" si="4"/>
        <v>0942</v>
      </c>
      <c r="H26" s="128">
        <v>21518</v>
      </c>
      <c r="I26" s="128"/>
      <c r="J26" s="128"/>
      <c r="K26" s="143"/>
      <c r="L26" s="142"/>
      <c r="M26" s="142"/>
      <c r="N26" s="143"/>
      <c r="O26" s="322"/>
      <c r="P26" s="95" t="s">
        <v>5290</v>
      </c>
      <c r="R26" s="86" t="str">
        <f t="shared" si="5"/>
        <v>369</v>
      </c>
      <c r="S26" s="86" t="str">
        <f t="shared" si="6"/>
        <v>36</v>
      </c>
      <c r="T26" s="86" t="str">
        <f t="shared" si="7"/>
        <v>94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52</v>
      </c>
      <c r="B27" s="91" t="str">
        <f t="shared" si="1"/>
        <v>Ostale pomoći</v>
      </c>
      <c r="C27" s="96">
        <v>3691</v>
      </c>
      <c r="D27" s="91" t="str">
        <f t="shared" si="2"/>
        <v>Tekući prijenosi između proračunskih korisnika istog proraču</v>
      </c>
      <c r="E27" s="129" t="s">
        <v>2188</v>
      </c>
      <c r="F27" s="91" t="str">
        <f t="shared" si="3"/>
        <v>Razvoj sustava kontrole i obrane luka od unosa stranih vrsta ( ProtectAS)</v>
      </c>
      <c r="G27" s="91" t="str">
        <f t="shared" si="4"/>
        <v>0942</v>
      </c>
      <c r="H27" s="128">
        <v>21501</v>
      </c>
      <c r="I27" s="128"/>
      <c r="J27" s="128"/>
      <c r="K27" s="143"/>
      <c r="L27" s="142"/>
      <c r="M27" s="142"/>
      <c r="N27" s="143"/>
      <c r="O27" s="322"/>
      <c r="P27" s="95" t="s">
        <v>5291</v>
      </c>
      <c r="R27" s="86" t="str">
        <f t="shared" si="5"/>
        <v>369</v>
      </c>
      <c r="S27" s="86" t="str">
        <f t="shared" si="6"/>
        <v>36</v>
      </c>
      <c r="T27" s="86" t="str">
        <f t="shared" si="7"/>
        <v>94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>
        <v>52</v>
      </c>
      <c r="B32" s="91" t="str">
        <f t="shared" si="1"/>
        <v>Ostale pomoći</v>
      </c>
      <c r="C32" s="96">
        <v>3111</v>
      </c>
      <c r="D32" s="91" t="str">
        <f t="shared" si="2"/>
        <v>Plaće za redovan rad</v>
      </c>
      <c r="E32" s="129" t="s">
        <v>699</v>
      </c>
      <c r="F32" s="91" t="str">
        <f t="shared" si="3"/>
        <v>NOVI PODPROJEKT</v>
      </c>
      <c r="G32" s="91" t="str">
        <f t="shared" si="4"/>
        <v>NOVI PODPROJEKT</v>
      </c>
      <c r="H32" s="128">
        <v>173692</v>
      </c>
      <c r="I32" s="128"/>
      <c r="J32" s="128"/>
      <c r="K32" s="143" t="s">
        <v>5308</v>
      </c>
      <c r="L32" s="142" t="s">
        <v>5283</v>
      </c>
      <c r="M32" s="142" t="s">
        <v>5284</v>
      </c>
      <c r="N32" s="143" t="s">
        <v>5285</v>
      </c>
      <c r="O32" s="322" t="s">
        <v>5309</v>
      </c>
      <c r="P32" s="95"/>
      <c r="R32" s="86" t="str">
        <f t="shared" si="5"/>
        <v>311</v>
      </c>
      <c r="S32" s="86" t="str">
        <f t="shared" si="6"/>
        <v>31</v>
      </c>
      <c r="T32" s="86" t="str">
        <f t="shared" si="7"/>
        <v>OV</v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>
        <v>52</v>
      </c>
      <c r="B33" s="91" t="str">
        <f t="shared" si="1"/>
        <v>Ostale pomoći</v>
      </c>
      <c r="C33" s="96">
        <v>3132</v>
      </c>
      <c r="D33" s="91" t="str">
        <f t="shared" si="2"/>
        <v>Doprinosi za obvezno zdravstveno osiguranje</v>
      </c>
      <c r="E33" s="129" t="s">
        <v>699</v>
      </c>
      <c r="F33" s="91" t="str">
        <f t="shared" si="3"/>
        <v>NOVI PODPROJEKT</v>
      </c>
      <c r="G33" s="91" t="str">
        <f t="shared" si="4"/>
        <v>NOVI PODPROJEKT</v>
      </c>
      <c r="H33" s="128">
        <v>28659</v>
      </c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>313</v>
      </c>
      <c r="S33" s="86" t="str">
        <f t="shared" si="6"/>
        <v>31</v>
      </c>
      <c r="T33" s="86" t="str">
        <f t="shared" si="7"/>
        <v>OV</v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>
        <v>61</v>
      </c>
      <c r="B35" s="91" t="str">
        <f t="shared" si="1"/>
        <v>Donacije</v>
      </c>
      <c r="C35" s="96">
        <v>3111</v>
      </c>
      <c r="D35" s="91" t="str">
        <f t="shared" si="2"/>
        <v>Plaće za redovan rad</v>
      </c>
      <c r="E35" s="129" t="s">
        <v>2194</v>
      </c>
      <c r="F35" s="91" t="str">
        <f t="shared" si="3"/>
        <v>Start-up Nacija: Hrvatska Tematska mreža za razvoj poduzetništva i samozapošljavanja</v>
      </c>
      <c r="G35" s="91" t="str">
        <f t="shared" si="4"/>
        <v>0942</v>
      </c>
      <c r="H35" s="128">
        <v>31329</v>
      </c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>311</v>
      </c>
      <c r="S35" s="86" t="str">
        <f t="shared" si="6"/>
        <v>31</v>
      </c>
      <c r="T35" s="86" t="str">
        <f t="shared" si="7"/>
        <v>94</v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>
        <v>61</v>
      </c>
      <c r="B36" s="91" t="str">
        <f t="shared" si="1"/>
        <v>Donacije</v>
      </c>
      <c r="C36" s="96">
        <v>3132</v>
      </c>
      <c r="D36" s="91" t="str">
        <f t="shared" si="2"/>
        <v>Doprinosi za obvezno zdravstveno osiguranje</v>
      </c>
      <c r="E36" s="129" t="s">
        <v>2194</v>
      </c>
      <c r="F36" s="91" t="str">
        <f t="shared" si="3"/>
        <v>Start-up Nacija: Hrvatska Tematska mreža za razvoj poduzetništva i samozapošljavanja</v>
      </c>
      <c r="G36" s="91" t="str">
        <f t="shared" si="4"/>
        <v>0942</v>
      </c>
      <c r="H36" s="128">
        <v>5169</v>
      </c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>313</v>
      </c>
      <c r="S36" s="86" t="str">
        <f t="shared" si="6"/>
        <v>31</v>
      </c>
      <c r="T36" s="86" t="str">
        <f t="shared" si="7"/>
        <v>94</v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>
        <v>61</v>
      </c>
      <c r="B37" s="91" t="str">
        <f t="shared" si="1"/>
        <v>Donacije</v>
      </c>
      <c r="C37" s="96">
        <v>3211</v>
      </c>
      <c r="D37" s="91" t="str">
        <f t="shared" si="2"/>
        <v>Službena putovanja</v>
      </c>
      <c r="E37" s="129" t="s">
        <v>2194</v>
      </c>
      <c r="F37" s="91" t="str">
        <f t="shared" si="3"/>
        <v>Start-up Nacija: Hrvatska Tematska mreža za razvoj poduzetništva i samozapošljavanja</v>
      </c>
      <c r="G37" s="91" t="str">
        <f t="shared" si="4"/>
        <v>0942</v>
      </c>
      <c r="H37" s="128">
        <v>3052</v>
      </c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>321</v>
      </c>
      <c r="S37" s="86" t="str">
        <f t="shared" si="6"/>
        <v>32</v>
      </c>
      <c r="T37" s="86" t="str">
        <f t="shared" si="7"/>
        <v>94</v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>
        <v>61</v>
      </c>
      <c r="B38" s="91" t="str">
        <f t="shared" si="1"/>
        <v>Donacije</v>
      </c>
      <c r="C38" s="96">
        <v>3293</v>
      </c>
      <c r="D38" s="91" t="str">
        <f t="shared" si="2"/>
        <v>Reprezentacija</v>
      </c>
      <c r="E38" s="129" t="s">
        <v>2194</v>
      </c>
      <c r="F38" s="91" t="str">
        <f t="shared" si="3"/>
        <v>Start-up Nacija: Hrvatska Tematska mreža za razvoj poduzetništva i samozapošljavanja</v>
      </c>
      <c r="G38" s="91" t="str">
        <f t="shared" si="4"/>
        <v>0942</v>
      </c>
      <c r="H38" s="128">
        <v>1327</v>
      </c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>329</v>
      </c>
      <c r="S38" s="86" t="str">
        <f t="shared" si="6"/>
        <v>32</v>
      </c>
      <c r="T38" s="86" t="str">
        <f t="shared" si="7"/>
        <v>94</v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>
        <v>52</v>
      </c>
      <c r="B40" s="91" t="str">
        <f t="shared" si="1"/>
        <v>Ostale pomoći</v>
      </c>
      <c r="C40" s="96">
        <v>3233</v>
      </c>
      <c r="D40" s="91" t="str">
        <f t="shared" si="2"/>
        <v>Usluge promidžbe i informiranja</v>
      </c>
      <c r="E40" s="129" t="s">
        <v>699</v>
      </c>
      <c r="F40" s="91" t="str">
        <f t="shared" si="3"/>
        <v>NOVI PODPROJEKT</v>
      </c>
      <c r="G40" s="91" t="str">
        <f t="shared" si="4"/>
        <v>NOVI PODPROJEKT</v>
      </c>
      <c r="H40" s="128">
        <v>10200</v>
      </c>
      <c r="I40" s="128">
        <v>3825</v>
      </c>
      <c r="J40" s="128"/>
      <c r="K40" s="143" t="s">
        <v>5288</v>
      </c>
      <c r="L40" s="142" t="s">
        <v>5286</v>
      </c>
      <c r="M40" s="142" t="s">
        <v>5287</v>
      </c>
      <c r="N40" s="143" t="s">
        <v>5310</v>
      </c>
      <c r="O40" s="322" t="s">
        <v>5311</v>
      </c>
      <c r="P40" s="95"/>
      <c r="R40" s="86" t="str">
        <f t="shared" si="5"/>
        <v>323</v>
      </c>
      <c r="S40" s="86" t="str">
        <f t="shared" si="6"/>
        <v>32</v>
      </c>
      <c r="T40" s="86" t="str">
        <f t="shared" si="7"/>
        <v>OV</v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>
        <v>51</v>
      </c>
      <c r="B42" s="91" t="str">
        <f t="shared" si="1"/>
        <v>Pomoći EU</v>
      </c>
      <c r="C42" s="96">
        <v>3111</v>
      </c>
      <c r="D42" s="91" t="str">
        <f t="shared" si="2"/>
        <v>Plaće za redovan rad</v>
      </c>
      <c r="E42" s="129" t="s">
        <v>2190</v>
      </c>
      <c r="F42" s="91" t="str">
        <f t="shared" si="3"/>
        <v>FishAqu - Poboljšanje znanja u održivom upravljanju ribarstvom i akvakulturi u mediteranskoj regiji</v>
      </c>
      <c r="G42" s="91" t="str">
        <f t="shared" si="4"/>
        <v>0942</v>
      </c>
      <c r="H42" s="128">
        <v>9552</v>
      </c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>311</v>
      </c>
      <c r="S42" s="86" t="str">
        <f t="shared" si="6"/>
        <v>31</v>
      </c>
      <c r="T42" s="86" t="str">
        <f t="shared" si="7"/>
        <v>94</v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>
        <v>51</v>
      </c>
      <c r="B43" s="91" t="str">
        <f t="shared" si="1"/>
        <v>Pomoći EU</v>
      </c>
      <c r="C43" s="96">
        <v>3132</v>
      </c>
      <c r="D43" s="91" t="str">
        <f t="shared" si="2"/>
        <v>Doprinosi za obvezno zdravstveno osiguranje</v>
      </c>
      <c r="E43" s="129" t="s">
        <v>2190</v>
      </c>
      <c r="F43" s="91" t="str">
        <f t="shared" si="3"/>
        <v>FishAqu - Poboljšanje znanja u održivom upravljanju ribarstvom i akvakulturi u mediteranskoj regiji</v>
      </c>
      <c r="G43" s="91" t="str">
        <f t="shared" si="4"/>
        <v>0942</v>
      </c>
      <c r="H43" s="128">
        <v>1576</v>
      </c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>313</v>
      </c>
      <c r="S43" s="86" t="str">
        <f t="shared" si="6"/>
        <v>31</v>
      </c>
      <c r="T43" s="86" t="str">
        <f t="shared" si="7"/>
        <v>94</v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>
        <v>51</v>
      </c>
      <c r="B44" s="91" t="str">
        <f t="shared" si="1"/>
        <v>Pomoći EU</v>
      </c>
      <c r="C44" s="96">
        <v>3211</v>
      </c>
      <c r="D44" s="91" t="str">
        <f t="shared" si="2"/>
        <v>Službena putovanja</v>
      </c>
      <c r="E44" s="129" t="s">
        <v>2190</v>
      </c>
      <c r="F44" s="91" t="str">
        <f t="shared" si="3"/>
        <v>FishAqu - Poboljšanje znanja u održivom upravljanju ribarstvom i akvakulturi u mediteranskoj regiji</v>
      </c>
      <c r="G44" s="91" t="str">
        <f t="shared" si="4"/>
        <v>0942</v>
      </c>
      <c r="H44" s="128">
        <v>15000</v>
      </c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>321</v>
      </c>
      <c r="S44" s="86" t="str">
        <f t="shared" si="6"/>
        <v>32</v>
      </c>
      <c r="T44" s="86" t="str">
        <f t="shared" si="7"/>
        <v>94</v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>
        <v>51</v>
      </c>
      <c r="B45" s="91" t="str">
        <f t="shared" si="1"/>
        <v>Pomoći EU</v>
      </c>
      <c r="C45" s="96">
        <v>4221</v>
      </c>
      <c r="D45" s="91" t="str">
        <f t="shared" si="2"/>
        <v>Uredska oprema i namještaj</v>
      </c>
      <c r="E45" s="129" t="s">
        <v>2190</v>
      </c>
      <c r="F45" s="91" t="str">
        <f t="shared" si="3"/>
        <v>FishAqu - Poboljšanje znanja u održivom upravljanju ribarstvom i akvakulturi u mediteranskoj regiji</v>
      </c>
      <c r="G45" s="91" t="str">
        <f t="shared" si="4"/>
        <v>0942</v>
      </c>
      <c r="H45" s="128">
        <v>4000</v>
      </c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>422</v>
      </c>
      <c r="S45" s="86" t="str">
        <f t="shared" si="6"/>
        <v>42</v>
      </c>
      <c r="T45" s="86" t="str">
        <f t="shared" si="7"/>
        <v>94</v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>
        <v>51</v>
      </c>
      <c r="B47" s="91" t="str">
        <f t="shared" si="1"/>
        <v>Pomoći EU</v>
      </c>
      <c r="C47" s="96">
        <v>3111</v>
      </c>
      <c r="D47" s="91" t="str">
        <f t="shared" si="2"/>
        <v>Plaće za redovan rad</v>
      </c>
      <c r="E47" s="129" t="s">
        <v>699</v>
      </c>
      <c r="F47" s="91" t="str">
        <f t="shared" si="3"/>
        <v>NOVI PODPROJEKT</v>
      </c>
      <c r="G47" s="91" t="str">
        <f t="shared" si="4"/>
        <v>NOVI PODPROJEKT</v>
      </c>
      <c r="H47" s="128">
        <v>5322</v>
      </c>
      <c r="I47" s="128">
        <v>7897</v>
      </c>
      <c r="J47" s="128">
        <v>0</v>
      </c>
      <c r="K47" s="143" t="s">
        <v>5297</v>
      </c>
      <c r="L47" s="142" t="s">
        <v>5298</v>
      </c>
      <c r="M47" s="142" t="s">
        <v>1782</v>
      </c>
      <c r="N47" s="143" t="s">
        <v>5299</v>
      </c>
      <c r="O47" s="322" t="s">
        <v>5312</v>
      </c>
      <c r="P47" s="95"/>
      <c r="R47" s="86" t="str">
        <f t="shared" si="5"/>
        <v>311</v>
      </c>
      <c r="S47" s="86" t="str">
        <f t="shared" si="6"/>
        <v>31</v>
      </c>
      <c r="T47" s="86" t="str">
        <f t="shared" si="7"/>
        <v>OV</v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>
        <v>51</v>
      </c>
      <c r="B48" s="91" t="str">
        <f t="shared" si="1"/>
        <v>Pomoći EU</v>
      </c>
      <c r="C48" s="96">
        <v>3132</v>
      </c>
      <c r="D48" s="91" t="str">
        <f t="shared" si="2"/>
        <v>Doprinosi za obvezno zdravstveno osiguranje</v>
      </c>
      <c r="E48" s="129" t="s">
        <v>699</v>
      </c>
      <c r="F48" s="91" t="str">
        <f t="shared" si="3"/>
        <v>NOVI PODPROJEKT</v>
      </c>
      <c r="G48" s="91" t="str">
        <f t="shared" si="4"/>
        <v>NOVI PODPROJEKT</v>
      </c>
      <c r="H48" s="128">
        <v>878</v>
      </c>
      <c r="I48" s="128">
        <v>1303</v>
      </c>
      <c r="J48" s="128"/>
      <c r="K48" s="143"/>
      <c r="L48" s="142"/>
      <c r="M48" s="142"/>
      <c r="N48" s="143"/>
      <c r="O48" s="322"/>
      <c r="P48" s="95"/>
      <c r="R48" s="86" t="str">
        <f t="shared" si="5"/>
        <v>313</v>
      </c>
      <c r="S48" s="86" t="str">
        <f t="shared" si="6"/>
        <v>31</v>
      </c>
      <c r="T48" s="86" t="str">
        <f t="shared" si="7"/>
        <v>OV</v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>
        <v>51</v>
      </c>
      <c r="B49" s="91" t="str">
        <f t="shared" si="1"/>
        <v>Pomoći EU</v>
      </c>
      <c r="C49" s="96">
        <v>3211</v>
      </c>
      <c r="D49" s="91" t="str">
        <f t="shared" si="2"/>
        <v>Službena putovanja</v>
      </c>
      <c r="E49" s="129" t="s">
        <v>699</v>
      </c>
      <c r="F49" s="91" t="str">
        <f t="shared" si="3"/>
        <v>NOVI PODPROJEKT</v>
      </c>
      <c r="G49" s="91" t="str">
        <f t="shared" si="4"/>
        <v>NOVI PODPROJEKT</v>
      </c>
      <c r="H49" s="128">
        <v>2700</v>
      </c>
      <c r="I49" s="128">
        <v>6060</v>
      </c>
      <c r="J49" s="128"/>
      <c r="K49" s="143"/>
      <c r="L49" s="142"/>
      <c r="M49" s="142"/>
      <c r="N49" s="143"/>
      <c r="O49" s="322"/>
      <c r="P49" s="95"/>
      <c r="R49" s="86" t="str">
        <f t="shared" si="5"/>
        <v>321</v>
      </c>
      <c r="S49" s="86" t="str">
        <f t="shared" si="6"/>
        <v>32</v>
      </c>
      <c r="T49" s="86" t="str">
        <f t="shared" si="7"/>
        <v>OV</v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>
        <v>51</v>
      </c>
      <c r="B50" s="91" t="str">
        <f t="shared" si="1"/>
        <v>Pomoći EU</v>
      </c>
      <c r="C50" s="96">
        <v>3231</v>
      </c>
      <c r="D50" s="91" t="str">
        <f t="shared" si="2"/>
        <v>Usluge telefona, pošte i prijevoza</v>
      </c>
      <c r="E50" s="129" t="s">
        <v>699</v>
      </c>
      <c r="F50" s="91" t="str">
        <f t="shared" si="3"/>
        <v>NOVI PODPROJEKT</v>
      </c>
      <c r="G50" s="91" t="str">
        <f t="shared" si="4"/>
        <v>NOVI PODPROJEKT</v>
      </c>
      <c r="H50" s="128">
        <v>700</v>
      </c>
      <c r="I50" s="128">
        <v>0</v>
      </c>
      <c r="J50" s="128"/>
      <c r="K50" s="143"/>
      <c r="L50" s="142"/>
      <c r="M50" s="142"/>
      <c r="N50" s="143"/>
      <c r="O50" s="322"/>
      <c r="P50" s="95"/>
      <c r="R50" s="86" t="str">
        <f t="shared" si="5"/>
        <v>323</v>
      </c>
      <c r="S50" s="86" t="str">
        <f t="shared" si="6"/>
        <v>32</v>
      </c>
      <c r="T50" s="86" t="str">
        <f t="shared" si="7"/>
        <v>OV</v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>
        <v>51</v>
      </c>
      <c r="B51" s="91" t="str">
        <f t="shared" si="1"/>
        <v>Pomoći EU</v>
      </c>
      <c r="C51" s="96">
        <v>3233</v>
      </c>
      <c r="D51" s="91" t="str">
        <f t="shared" si="2"/>
        <v>Usluge promidžbe i informiranja</v>
      </c>
      <c r="E51" s="129" t="s">
        <v>699</v>
      </c>
      <c r="F51" s="91" t="str">
        <f t="shared" si="3"/>
        <v>NOVI PODPROJEKT</v>
      </c>
      <c r="G51" s="91" t="str">
        <f t="shared" si="4"/>
        <v>NOVI PODPROJEKT</v>
      </c>
      <c r="H51" s="128">
        <v>1500</v>
      </c>
      <c r="I51" s="128">
        <v>1000</v>
      </c>
      <c r="J51" s="128"/>
      <c r="K51" s="143"/>
      <c r="L51" s="142"/>
      <c r="M51" s="142"/>
      <c r="N51" s="143"/>
      <c r="O51" s="322"/>
      <c r="P51" s="95"/>
      <c r="R51" s="86" t="str">
        <f t="shared" si="5"/>
        <v>323</v>
      </c>
      <c r="S51" s="86" t="str">
        <f t="shared" si="6"/>
        <v>32</v>
      </c>
      <c r="T51" s="86" t="str">
        <f t="shared" si="7"/>
        <v>OV</v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>
        <v>51</v>
      </c>
      <c r="B52" s="91" t="str">
        <f t="shared" si="1"/>
        <v>Pomoći EU</v>
      </c>
      <c r="C52" s="96">
        <v>3293</v>
      </c>
      <c r="D52" s="91" t="str">
        <f t="shared" si="2"/>
        <v>Reprezentacija</v>
      </c>
      <c r="E52" s="129" t="s">
        <v>699</v>
      </c>
      <c r="F52" s="91" t="str">
        <f t="shared" si="3"/>
        <v>NOVI PODPROJEKT</v>
      </c>
      <c r="G52" s="91" t="str">
        <f t="shared" si="4"/>
        <v>NOVI PODPROJEKT</v>
      </c>
      <c r="H52" s="128">
        <v>1600</v>
      </c>
      <c r="I52" s="128">
        <v>0</v>
      </c>
      <c r="J52" s="128"/>
      <c r="K52" s="143"/>
      <c r="L52" s="142"/>
      <c r="M52" s="142"/>
      <c r="N52" s="143"/>
      <c r="O52" s="322"/>
      <c r="P52" s="95"/>
      <c r="R52" s="86" t="str">
        <f t="shared" si="5"/>
        <v>329</v>
      </c>
      <c r="S52" s="86" t="str">
        <f t="shared" si="6"/>
        <v>32</v>
      </c>
      <c r="T52" s="86" t="str">
        <f t="shared" si="7"/>
        <v>OV</v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>
        <v>61</v>
      </c>
      <c r="B54" s="91" t="str">
        <f t="shared" si="1"/>
        <v>Donacije</v>
      </c>
      <c r="C54" s="96">
        <v>3111</v>
      </c>
      <c r="D54" s="91" t="str">
        <f t="shared" si="2"/>
        <v>Plaće za redovan rad</v>
      </c>
      <c r="E54" s="129" t="s">
        <v>2200</v>
      </c>
      <c r="F54" s="91" t="str">
        <f t="shared" si="3"/>
        <v>Innovamare: Razvoj inovativnih tehnologija za održivost Jadranskog mora</v>
      </c>
      <c r="G54" s="91" t="str">
        <f t="shared" si="4"/>
        <v>0942</v>
      </c>
      <c r="H54" s="128">
        <v>55794</v>
      </c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>311</v>
      </c>
      <c r="S54" s="86" t="str">
        <f t="shared" si="6"/>
        <v>31</v>
      </c>
      <c r="T54" s="86" t="str">
        <f t="shared" si="7"/>
        <v>94</v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>
        <v>61</v>
      </c>
      <c r="B55" s="91" t="str">
        <f t="shared" si="1"/>
        <v>Donacije</v>
      </c>
      <c r="C55" s="96">
        <v>3132</v>
      </c>
      <c r="D55" s="91" t="str">
        <f t="shared" si="2"/>
        <v>Doprinosi za obvezno zdravstveno osiguranje</v>
      </c>
      <c r="E55" s="129" t="s">
        <v>2200</v>
      </c>
      <c r="F55" s="91" t="str">
        <f t="shared" si="3"/>
        <v>Innovamare: Razvoj inovativnih tehnologija za održivost Jadranskog mora</v>
      </c>
      <c r="G55" s="91" t="str">
        <f t="shared" si="4"/>
        <v>0942</v>
      </c>
      <c r="H55" s="128">
        <v>9206</v>
      </c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>313</v>
      </c>
      <c r="S55" s="86" t="str">
        <f t="shared" si="6"/>
        <v>31</v>
      </c>
      <c r="T55" s="86" t="str">
        <f t="shared" si="7"/>
        <v>94</v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>
        <v>61</v>
      </c>
      <c r="B56" s="91" t="str">
        <f t="shared" si="1"/>
        <v>Donacije</v>
      </c>
      <c r="C56" s="96">
        <v>3211</v>
      </c>
      <c r="D56" s="91" t="str">
        <f t="shared" si="2"/>
        <v>Službena putovanja</v>
      </c>
      <c r="E56" s="129" t="s">
        <v>2200</v>
      </c>
      <c r="F56" s="91" t="str">
        <f t="shared" si="3"/>
        <v>Innovamare: Razvoj inovativnih tehnologija za održivost Jadranskog mora</v>
      </c>
      <c r="G56" s="91" t="str">
        <f t="shared" si="4"/>
        <v>0942</v>
      </c>
      <c r="H56" s="128">
        <v>20000</v>
      </c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>321</v>
      </c>
      <c r="S56" s="86" t="str">
        <f t="shared" si="6"/>
        <v>32</v>
      </c>
      <c r="T56" s="86" t="str">
        <f t="shared" si="7"/>
        <v>94</v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>
        <v>61</v>
      </c>
      <c r="B57" s="91" t="str">
        <f t="shared" si="1"/>
        <v>Donacije</v>
      </c>
      <c r="C57" s="96">
        <v>3293</v>
      </c>
      <c r="D57" s="91" t="str">
        <f t="shared" si="2"/>
        <v>Reprezentacija</v>
      </c>
      <c r="E57" s="129" t="s">
        <v>2200</v>
      </c>
      <c r="F57" s="91" t="str">
        <f t="shared" si="3"/>
        <v>Innovamare: Razvoj inovativnih tehnologija za održivost Jadranskog mora</v>
      </c>
      <c r="G57" s="91" t="str">
        <f t="shared" si="4"/>
        <v>0942</v>
      </c>
      <c r="H57" s="128">
        <v>1500</v>
      </c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>329</v>
      </c>
      <c r="S57" s="86" t="str">
        <f t="shared" si="6"/>
        <v>32</v>
      </c>
      <c r="T57" s="86" t="str">
        <f t="shared" si="7"/>
        <v>94</v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>
        <v>61</v>
      </c>
      <c r="B58" s="91" t="str">
        <f t="shared" si="1"/>
        <v>Donacije</v>
      </c>
      <c r="C58" s="96">
        <v>3299</v>
      </c>
      <c r="D58" s="91" t="str">
        <f t="shared" si="2"/>
        <v>Ostali nespomenuti rashodi poslovanja</v>
      </c>
      <c r="E58" s="129" t="s">
        <v>2200</v>
      </c>
      <c r="F58" s="91" t="str">
        <f t="shared" si="3"/>
        <v>Innovamare: Razvoj inovativnih tehnologija za održivost Jadranskog mora</v>
      </c>
      <c r="G58" s="91" t="str">
        <f t="shared" si="4"/>
        <v>0942</v>
      </c>
      <c r="H58" s="128">
        <v>1000</v>
      </c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>329</v>
      </c>
      <c r="S58" s="86" t="str">
        <f t="shared" si="6"/>
        <v>32</v>
      </c>
      <c r="T58" s="86" t="str">
        <f t="shared" si="7"/>
        <v>94</v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>
        <v>52</v>
      </c>
      <c r="B61" s="91" t="str">
        <f t="shared" si="1"/>
        <v>Ostale pomoći</v>
      </c>
      <c r="C61" s="96">
        <v>3111</v>
      </c>
      <c r="D61" s="91" t="str">
        <f t="shared" si="2"/>
        <v>Plaće za redovan rad</v>
      </c>
      <c r="E61" s="129" t="s">
        <v>3105</v>
      </c>
      <c r="F61" s="91" t="str">
        <f t="shared" si="3"/>
        <v>VIBES -Osnaživanje virtualnih poslovnih vještina</v>
      </c>
      <c r="G61" s="91" t="str">
        <f t="shared" si="4"/>
        <v>0942</v>
      </c>
      <c r="H61" s="128">
        <v>7312</v>
      </c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>311</v>
      </c>
      <c r="S61" s="86" t="str">
        <f t="shared" si="6"/>
        <v>31</v>
      </c>
      <c r="T61" s="86" t="str">
        <f t="shared" si="7"/>
        <v>94</v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>
        <v>52</v>
      </c>
      <c r="B62" s="91" t="str">
        <f t="shared" si="1"/>
        <v>Ostale pomoći</v>
      </c>
      <c r="C62" s="96">
        <v>3132</v>
      </c>
      <c r="D62" s="91" t="str">
        <f t="shared" si="2"/>
        <v>Doprinosi za obvezno zdravstveno osiguranje</v>
      </c>
      <c r="E62" s="129" t="s">
        <v>3105</v>
      </c>
      <c r="F62" s="91" t="str">
        <f t="shared" si="3"/>
        <v>VIBES -Osnaživanje virtualnih poslovnih vještina</v>
      </c>
      <c r="G62" s="91" t="str">
        <f t="shared" si="4"/>
        <v>0942</v>
      </c>
      <c r="H62" s="128">
        <v>1206</v>
      </c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>313</v>
      </c>
      <c r="S62" s="86" t="str">
        <f t="shared" si="6"/>
        <v>31</v>
      </c>
      <c r="T62" s="86" t="str">
        <f t="shared" si="7"/>
        <v>94</v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>
        <v>52</v>
      </c>
      <c r="B63" s="91" t="str">
        <f t="shared" si="1"/>
        <v>Ostale pomoći</v>
      </c>
      <c r="C63" s="96">
        <v>3211</v>
      </c>
      <c r="D63" s="91" t="str">
        <f t="shared" si="2"/>
        <v>Službena putovanja</v>
      </c>
      <c r="E63" s="129" t="s">
        <v>3105</v>
      </c>
      <c r="F63" s="91" t="str">
        <f t="shared" si="3"/>
        <v>VIBES -Osnaživanje virtualnih poslovnih vještina</v>
      </c>
      <c r="G63" s="91" t="str">
        <f t="shared" si="4"/>
        <v>0942</v>
      </c>
      <c r="H63" s="128">
        <v>1150</v>
      </c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>321</v>
      </c>
      <c r="S63" s="86" t="str">
        <f t="shared" si="6"/>
        <v>32</v>
      </c>
      <c r="T63" s="86" t="str">
        <f t="shared" si="7"/>
        <v>94</v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>
        <v>52</v>
      </c>
      <c r="B64" s="91" t="str">
        <f t="shared" si="1"/>
        <v>Ostale pomoći</v>
      </c>
      <c r="C64" s="96">
        <v>3611</v>
      </c>
      <c r="D64" s="91" t="str">
        <f t="shared" si="2"/>
        <v>Tekuće pomoći inozemnim vladama</v>
      </c>
      <c r="E64" s="129" t="s">
        <v>3105</v>
      </c>
      <c r="F64" s="91" t="str">
        <f t="shared" si="3"/>
        <v>VIBES -Osnaživanje virtualnih poslovnih vještina</v>
      </c>
      <c r="G64" s="91" t="str">
        <f t="shared" si="4"/>
        <v>0942</v>
      </c>
      <c r="H64" s="128">
        <v>37979</v>
      </c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>361</v>
      </c>
      <c r="S64" s="86" t="str">
        <f t="shared" si="6"/>
        <v>36</v>
      </c>
      <c r="T64" s="86" t="str">
        <f t="shared" si="7"/>
        <v>94</v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>
        <v>52</v>
      </c>
      <c r="B65" s="91" t="str">
        <f t="shared" si="1"/>
        <v>Ostale pomoći</v>
      </c>
      <c r="C65" s="96">
        <v>3681</v>
      </c>
      <c r="D65" s="91" t="str">
        <f t="shared" si="2"/>
        <v>Tekuće pomoći temeljem prijenosa EU sredstava</v>
      </c>
      <c r="E65" s="129" t="s">
        <v>3105</v>
      </c>
      <c r="F65" s="91" t="str">
        <f t="shared" si="3"/>
        <v>VIBES -Osnaživanje virtualnih poslovnih vještina</v>
      </c>
      <c r="G65" s="91" t="str">
        <f t="shared" si="4"/>
        <v>0942</v>
      </c>
      <c r="H65" s="128">
        <v>4992</v>
      </c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>368</v>
      </c>
      <c r="S65" s="86" t="str">
        <f t="shared" si="6"/>
        <v>36</v>
      </c>
      <c r="T65" s="86" t="str">
        <f t="shared" si="7"/>
        <v>94</v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>
        <v>51</v>
      </c>
      <c r="B67" s="91" t="str">
        <f t="shared" si="1"/>
        <v>Pomoći EU</v>
      </c>
      <c r="C67" s="96">
        <v>3111</v>
      </c>
      <c r="D67" s="91" t="str">
        <f t="shared" si="2"/>
        <v>Plaće za redovan rad</v>
      </c>
      <c r="E67" s="129" t="s">
        <v>3107</v>
      </c>
      <c r="F67" s="91" t="str">
        <f t="shared" si="3"/>
        <v>ESMERALD - Pojačavanje otpornosti malih i srednjih poduzeća nakon zaključavanja</v>
      </c>
      <c r="G67" s="91" t="str">
        <f t="shared" si="4"/>
        <v>0942</v>
      </c>
      <c r="H67" s="128">
        <v>9326</v>
      </c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>311</v>
      </c>
      <c r="S67" s="86" t="str">
        <f t="shared" si="6"/>
        <v>31</v>
      </c>
      <c r="T67" s="86" t="str">
        <f t="shared" si="7"/>
        <v>94</v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>
        <v>51</v>
      </c>
      <c r="B68" s="91" t="str">
        <f t="shared" ref="B68:B131" si="11">IFERROR(VLOOKUP(A68,$U$6:$V$23,2,FALSE),"")</f>
        <v>Pomoći EU</v>
      </c>
      <c r="C68" s="96">
        <v>3132</v>
      </c>
      <c r="D68" s="91" t="str">
        <f t="shared" ref="D68:D131" si="12">IFERROR(VLOOKUP(C68,$X$5:$Z$129,2,FALSE),"")</f>
        <v>Doprinosi za obvezno zdravstveno osiguranje</v>
      </c>
      <c r="E68" s="129" t="s">
        <v>3107</v>
      </c>
      <c r="F68" s="91" t="str">
        <f t="shared" ref="F68:F131" si="13">IFERROR(VLOOKUP(E68,$AD$6:$AE$1090,2,FALSE),"")</f>
        <v>ESMERALD - Pojačavanje otpornosti malih i srednjih poduzeća nakon zaključavanja</v>
      </c>
      <c r="G68" s="91" t="str">
        <f t="shared" ref="G68:G131" si="14">IFERROR(VLOOKUP(E68,$AD$6:$AG$1090,4,FALSE),"")</f>
        <v>0942</v>
      </c>
      <c r="H68" s="128">
        <v>1539</v>
      </c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>313</v>
      </c>
      <c r="S68" s="86" t="str">
        <f t="shared" ref="S68:S131" si="16">LEFT(C68,2)</f>
        <v>31</v>
      </c>
      <c r="T68" s="86" t="str">
        <f t="shared" ref="T68:T131" si="17">MID(G68,2,2)</f>
        <v>94</v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>
        <v>51</v>
      </c>
      <c r="B69" s="91" t="str">
        <f t="shared" si="11"/>
        <v>Pomoći EU</v>
      </c>
      <c r="C69" s="96">
        <v>3211</v>
      </c>
      <c r="D69" s="91" t="str">
        <f t="shared" si="12"/>
        <v>Službena putovanja</v>
      </c>
      <c r="E69" s="129" t="s">
        <v>3107</v>
      </c>
      <c r="F69" s="91" t="str">
        <f t="shared" si="13"/>
        <v>ESMERALD - Pojačavanje otpornosti malih i srednjih poduzeća nakon zaključavanja</v>
      </c>
      <c r="G69" s="91" t="str">
        <f t="shared" si="14"/>
        <v>0942</v>
      </c>
      <c r="H69" s="128">
        <v>3820</v>
      </c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>321</v>
      </c>
      <c r="S69" s="86" t="str">
        <f t="shared" si="16"/>
        <v>32</v>
      </c>
      <c r="T69" s="86" t="str">
        <f t="shared" si="17"/>
        <v>94</v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>
        <v>51</v>
      </c>
      <c r="B72" s="91" t="str">
        <f t="shared" si="11"/>
        <v>Pomoći EU</v>
      </c>
      <c r="C72" s="96">
        <v>3111</v>
      </c>
      <c r="D72" s="91" t="str">
        <f t="shared" si="12"/>
        <v>Plaće za redovan rad</v>
      </c>
      <c r="E72" s="129" t="s">
        <v>699</v>
      </c>
      <c r="F72" s="91" t="str">
        <f t="shared" si="13"/>
        <v>NOVI PODPROJEKT</v>
      </c>
      <c r="G72" s="91" t="str">
        <f t="shared" si="14"/>
        <v>NOVI PODPROJEKT</v>
      </c>
      <c r="H72" s="128">
        <v>11287</v>
      </c>
      <c r="I72" s="128"/>
      <c r="J72" s="128"/>
      <c r="K72" s="143" t="s">
        <v>5304</v>
      </c>
      <c r="L72" s="142" t="s">
        <v>5293</v>
      </c>
      <c r="M72" s="142" t="s">
        <v>5294</v>
      </c>
      <c r="N72" s="143" t="s">
        <v>5295</v>
      </c>
      <c r="O72" s="322" t="s">
        <v>5296</v>
      </c>
      <c r="P72" s="95"/>
      <c r="R72" s="86" t="str">
        <f t="shared" si="15"/>
        <v>311</v>
      </c>
      <c r="S72" s="86" t="str">
        <f t="shared" si="16"/>
        <v>31</v>
      </c>
      <c r="T72" s="86" t="str">
        <f t="shared" si="17"/>
        <v>OV</v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>
        <v>51</v>
      </c>
      <c r="B73" s="91" t="str">
        <f t="shared" si="11"/>
        <v>Pomoći EU</v>
      </c>
      <c r="C73" s="96">
        <v>3132</v>
      </c>
      <c r="D73" s="91" t="str">
        <f t="shared" si="12"/>
        <v>Doprinosi za obvezno zdravstveno osiguranje</v>
      </c>
      <c r="E73" s="129" t="s">
        <v>699</v>
      </c>
      <c r="F73" s="91" t="str">
        <f t="shared" si="13"/>
        <v>NOVI PODPROJEKT</v>
      </c>
      <c r="G73" s="91" t="str">
        <f t="shared" si="14"/>
        <v>NOVI PODPROJEKT</v>
      </c>
      <c r="H73" s="128">
        <v>1862</v>
      </c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>313</v>
      </c>
      <c r="S73" s="86" t="str">
        <f t="shared" si="16"/>
        <v>31</v>
      </c>
      <c r="T73" s="86" t="str">
        <f t="shared" si="17"/>
        <v>OV</v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>
        <v>51</v>
      </c>
      <c r="B74" s="91" t="str">
        <f t="shared" si="11"/>
        <v>Pomoći EU</v>
      </c>
      <c r="C74" s="96">
        <v>3211</v>
      </c>
      <c r="D74" s="91" t="str">
        <f t="shared" si="12"/>
        <v>Službena putovanja</v>
      </c>
      <c r="E74" s="129" t="s">
        <v>699</v>
      </c>
      <c r="F74" s="91" t="str">
        <f t="shared" si="13"/>
        <v>NOVI PODPROJEKT</v>
      </c>
      <c r="G74" s="91" t="str">
        <f t="shared" si="14"/>
        <v>NOVI PODPROJEKT</v>
      </c>
      <c r="H74" s="128">
        <v>1150</v>
      </c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>321</v>
      </c>
      <c r="S74" s="86" t="str">
        <f t="shared" si="16"/>
        <v>32</v>
      </c>
      <c r="T74" s="86" t="str">
        <f t="shared" si="17"/>
        <v>OV</v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>
        <v>61</v>
      </c>
      <c r="B77" s="91" t="str">
        <f t="shared" si="11"/>
        <v>Donacije</v>
      </c>
      <c r="C77" s="96">
        <v>3111</v>
      </c>
      <c r="D77" s="91" t="str">
        <f t="shared" si="12"/>
        <v>Plaće za redovan rad</v>
      </c>
      <c r="E77" s="129" t="s">
        <v>699</v>
      </c>
      <c r="F77" s="91" t="str">
        <f t="shared" si="13"/>
        <v>NOVI PODPROJEKT</v>
      </c>
      <c r="G77" s="91" t="str">
        <f t="shared" si="14"/>
        <v>NOVI PODPROJEKT</v>
      </c>
      <c r="H77" s="128"/>
      <c r="I77" s="128"/>
      <c r="J77" s="128"/>
      <c r="K77" s="143" t="s">
        <v>5305</v>
      </c>
      <c r="L77" s="142" t="s">
        <v>5300</v>
      </c>
      <c r="M77" s="142" t="s">
        <v>5301</v>
      </c>
      <c r="N77" s="143" t="s">
        <v>5303</v>
      </c>
      <c r="O77" s="322" t="s">
        <v>5302</v>
      </c>
      <c r="P77" s="95"/>
      <c r="R77" s="86" t="str">
        <f t="shared" si="15"/>
        <v>311</v>
      </c>
      <c r="S77" s="86" t="str">
        <f t="shared" si="16"/>
        <v>31</v>
      </c>
      <c r="T77" s="86" t="str">
        <f t="shared" si="17"/>
        <v>OV</v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>
        <v>61</v>
      </c>
      <c r="B78" s="91" t="str">
        <f t="shared" si="11"/>
        <v>Donacije</v>
      </c>
      <c r="C78" s="96">
        <v>3132</v>
      </c>
      <c r="D78" s="91" t="str">
        <f t="shared" si="12"/>
        <v>Doprinosi za obvezno zdravstveno osiguranje</v>
      </c>
      <c r="E78" s="129" t="s">
        <v>699</v>
      </c>
      <c r="F78" s="91" t="str">
        <f t="shared" si="13"/>
        <v>NOVI PODPROJEKT</v>
      </c>
      <c r="G78" s="91" t="str">
        <f t="shared" si="14"/>
        <v>NOVI PODPROJEKT</v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>313</v>
      </c>
      <c r="S78" s="86" t="str">
        <f t="shared" si="16"/>
        <v>31</v>
      </c>
      <c r="T78" s="86" t="str">
        <f t="shared" si="17"/>
        <v>OV</v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>
        <v>61</v>
      </c>
      <c r="B79" s="91" t="str">
        <f t="shared" si="11"/>
        <v>Donacije</v>
      </c>
      <c r="C79" s="96">
        <v>3211</v>
      </c>
      <c r="D79" s="91" t="str">
        <f t="shared" si="12"/>
        <v>Službena putovanja</v>
      </c>
      <c r="E79" s="129" t="s">
        <v>699</v>
      </c>
      <c r="F79" s="91" t="str">
        <f t="shared" si="13"/>
        <v>NOVI PODPROJEKT</v>
      </c>
      <c r="G79" s="91" t="str">
        <f t="shared" si="14"/>
        <v>NOVI PODPROJEKT</v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>321</v>
      </c>
      <c r="S79" s="86" t="str">
        <f t="shared" si="16"/>
        <v>32</v>
      </c>
      <c r="T79" s="86" t="str">
        <f t="shared" si="17"/>
        <v>OV</v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>
        <v>61</v>
      </c>
      <c r="B80" s="91" t="str">
        <f t="shared" si="11"/>
        <v>Donacije</v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>
        <v>51</v>
      </c>
      <c r="B82" s="91" t="str">
        <f t="shared" si="11"/>
        <v>Pomoći EU</v>
      </c>
      <c r="C82" s="96">
        <v>3111</v>
      </c>
      <c r="D82" s="91" t="str">
        <f t="shared" si="12"/>
        <v>Plaće za redovan rad</v>
      </c>
      <c r="E82" s="129" t="s">
        <v>2186</v>
      </c>
      <c r="F82" s="91" t="str">
        <f t="shared" si="13"/>
        <v>Digitalno poduzetničko obrazovanje kroz virtualni trening</v>
      </c>
      <c r="G82" s="91" t="str">
        <f t="shared" si="14"/>
        <v>0942</v>
      </c>
      <c r="H82" s="128">
        <v>10748</v>
      </c>
      <c r="I82" s="128"/>
      <c r="J82" s="128"/>
      <c r="K82" s="143"/>
      <c r="L82" s="142" t="s">
        <v>5313</v>
      </c>
      <c r="M82" s="142" t="s">
        <v>5314</v>
      </c>
      <c r="N82" s="143"/>
      <c r="O82" s="322"/>
      <c r="P82" s="95"/>
      <c r="R82" s="86" t="str">
        <f t="shared" si="15"/>
        <v>311</v>
      </c>
      <c r="S82" s="86" t="str">
        <f t="shared" si="16"/>
        <v>31</v>
      </c>
      <c r="T82" s="86" t="str">
        <f t="shared" si="17"/>
        <v>94</v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>
        <v>51</v>
      </c>
      <c r="B83" s="91" t="str">
        <f t="shared" si="11"/>
        <v>Pomoći EU</v>
      </c>
      <c r="C83" s="96">
        <v>3132</v>
      </c>
      <c r="D83" s="91" t="str">
        <f t="shared" si="12"/>
        <v>Doprinosi za obvezno zdravstveno osiguranje</v>
      </c>
      <c r="E83" s="129" t="s">
        <v>2186</v>
      </c>
      <c r="F83" s="91" t="str">
        <f t="shared" si="13"/>
        <v>Digitalno poduzetničko obrazovanje kroz virtualni trening</v>
      </c>
      <c r="G83" s="91" t="str">
        <f t="shared" si="14"/>
        <v>0942</v>
      </c>
      <c r="H83" s="128">
        <v>1773</v>
      </c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>313</v>
      </c>
      <c r="S83" s="86" t="str">
        <f t="shared" si="16"/>
        <v>31</v>
      </c>
      <c r="T83" s="86" t="str">
        <f t="shared" si="17"/>
        <v>94</v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>
        <v>51</v>
      </c>
      <c r="B84" s="91" t="str">
        <f t="shared" si="11"/>
        <v>Pomoći EU</v>
      </c>
      <c r="C84" s="96">
        <v>3211</v>
      </c>
      <c r="D84" s="91" t="str">
        <f t="shared" si="12"/>
        <v>Službena putovanja</v>
      </c>
      <c r="E84" s="129" t="s">
        <v>2186</v>
      </c>
      <c r="F84" s="91" t="str">
        <f t="shared" si="13"/>
        <v>Digitalno poduzetničko obrazovanje kroz virtualni trening</v>
      </c>
      <c r="G84" s="91" t="str">
        <f t="shared" si="14"/>
        <v>0942</v>
      </c>
      <c r="H84" s="128">
        <v>3820</v>
      </c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>321</v>
      </c>
      <c r="S84" s="86" t="str">
        <f t="shared" si="16"/>
        <v>32</v>
      </c>
      <c r="T84" s="86" t="str">
        <f t="shared" si="17"/>
        <v>94</v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>
        <v>52</v>
      </c>
      <c r="B86" s="91" t="str">
        <f t="shared" si="11"/>
        <v>Ostale pomoći</v>
      </c>
      <c r="C86" s="96">
        <v>3111</v>
      </c>
      <c r="D86" s="91" t="str">
        <f t="shared" si="12"/>
        <v>Plaće za redovan rad</v>
      </c>
      <c r="E86" s="129" t="s">
        <v>699</v>
      </c>
      <c r="F86" s="91" t="str">
        <f t="shared" si="13"/>
        <v>NOVI PODPROJEKT</v>
      </c>
      <c r="G86" s="91" t="str">
        <f t="shared" si="14"/>
        <v>NOVI PODPROJEKT</v>
      </c>
      <c r="H86" s="128">
        <v>12075</v>
      </c>
      <c r="I86" s="128">
        <v>10532</v>
      </c>
      <c r="J86" s="128"/>
      <c r="K86" s="143" t="s">
        <v>5315</v>
      </c>
      <c r="L86" s="142" t="s">
        <v>5316</v>
      </c>
      <c r="M86" s="142" t="s">
        <v>5317</v>
      </c>
      <c r="N86" s="143" t="s">
        <v>1073</v>
      </c>
      <c r="O86" s="322" t="s">
        <v>5318</v>
      </c>
      <c r="P86" s="95"/>
      <c r="R86" s="86" t="str">
        <f t="shared" si="15"/>
        <v>311</v>
      </c>
      <c r="S86" s="86" t="str">
        <f t="shared" si="16"/>
        <v>31</v>
      </c>
      <c r="T86" s="86" t="str">
        <f t="shared" si="17"/>
        <v>OV</v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>
        <v>52</v>
      </c>
      <c r="B87" s="91" t="str">
        <f t="shared" si="11"/>
        <v>Ostale pomoći</v>
      </c>
      <c r="C87" s="96">
        <v>3132</v>
      </c>
      <c r="D87" s="91" t="str">
        <f t="shared" si="12"/>
        <v>Doprinosi za obvezno zdravstveno osiguranje</v>
      </c>
      <c r="E87" s="129" t="s">
        <v>699</v>
      </c>
      <c r="F87" s="91" t="str">
        <f t="shared" si="13"/>
        <v>NOVI PODPROJEKT</v>
      </c>
      <c r="G87" s="91" t="str">
        <f t="shared" si="14"/>
        <v>NOVI PODPROJEKT</v>
      </c>
      <c r="H87" s="128">
        <v>1992</v>
      </c>
      <c r="I87" s="128">
        <v>1738</v>
      </c>
      <c r="J87" s="128"/>
      <c r="K87" s="143"/>
      <c r="L87" s="142"/>
      <c r="M87" s="142"/>
      <c r="N87" s="143" t="s">
        <v>1073</v>
      </c>
      <c r="O87" s="322" t="s">
        <v>5327</v>
      </c>
      <c r="P87" s="95"/>
      <c r="R87" s="86" t="str">
        <f t="shared" si="15"/>
        <v>313</v>
      </c>
      <c r="S87" s="86" t="str">
        <f t="shared" si="16"/>
        <v>31</v>
      </c>
      <c r="T87" s="86" t="str">
        <f t="shared" si="17"/>
        <v>OV</v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>
        <v>52</v>
      </c>
      <c r="B88" s="91" t="str">
        <f t="shared" si="11"/>
        <v>Ostale pomoći</v>
      </c>
      <c r="C88" s="96">
        <v>3211</v>
      </c>
      <c r="D88" s="91" t="str">
        <f t="shared" si="12"/>
        <v>Službena putovanja</v>
      </c>
      <c r="E88" s="129" t="s">
        <v>699</v>
      </c>
      <c r="F88" s="91" t="str">
        <f t="shared" si="13"/>
        <v>NOVI PODPROJEKT</v>
      </c>
      <c r="G88" s="91" t="str">
        <f t="shared" si="14"/>
        <v>NOVI PODPROJEKT</v>
      </c>
      <c r="H88" s="128">
        <v>994</v>
      </c>
      <c r="I88" s="128">
        <v>1988</v>
      </c>
      <c r="J88" s="128"/>
      <c r="K88" s="143"/>
      <c r="L88" s="142"/>
      <c r="M88" s="142"/>
      <c r="N88" s="143" t="s">
        <v>1073</v>
      </c>
      <c r="O88" s="322"/>
      <c r="P88" s="95"/>
      <c r="R88" s="86" t="str">
        <f t="shared" si="15"/>
        <v>321</v>
      </c>
      <c r="S88" s="86" t="str">
        <f t="shared" si="16"/>
        <v>32</v>
      </c>
      <c r="T88" s="86" t="str">
        <f t="shared" si="17"/>
        <v>OV</v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>
        <v>52</v>
      </c>
      <c r="B89" s="91" t="str">
        <f t="shared" si="11"/>
        <v>Ostale pomoći</v>
      </c>
      <c r="C89" s="96">
        <v>3621</v>
      </c>
      <c r="D89" s="91" t="str">
        <f t="shared" si="12"/>
        <v>Tekuće pomoći međunarodnim organizacijama te institucijama i</v>
      </c>
      <c r="E89" s="129" t="s">
        <v>699</v>
      </c>
      <c r="F89" s="91" t="str">
        <f t="shared" si="13"/>
        <v>NOVI PODPROJEKT</v>
      </c>
      <c r="G89" s="91" t="str">
        <f t="shared" si="14"/>
        <v>NOVI PODPROJEKT</v>
      </c>
      <c r="H89" s="128">
        <v>89717</v>
      </c>
      <c r="I89" s="128">
        <v>91223</v>
      </c>
      <c r="J89" s="128"/>
      <c r="K89" s="143"/>
      <c r="L89" s="142"/>
      <c r="M89" s="142"/>
      <c r="N89" s="143" t="s">
        <v>1073</v>
      </c>
      <c r="O89" s="322"/>
      <c r="P89" s="95"/>
      <c r="R89" s="86" t="str">
        <f t="shared" si="15"/>
        <v>362</v>
      </c>
      <c r="S89" s="86" t="str">
        <f t="shared" si="16"/>
        <v>36</v>
      </c>
      <c r="T89" s="86" t="str">
        <f t="shared" si="17"/>
        <v>OV</v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>
        <v>52</v>
      </c>
      <c r="B90" s="91" t="str">
        <f t="shared" si="11"/>
        <v>Ostale pomoći</v>
      </c>
      <c r="C90" s="96">
        <v>3693</v>
      </c>
      <c r="D90" s="91" t="str">
        <f t="shared" si="12"/>
        <v>Tekući prijenosi između proračunskih korisnika istog proraču</v>
      </c>
      <c r="E90" s="129" t="s">
        <v>699</v>
      </c>
      <c r="F90" s="91" t="str">
        <f t="shared" si="13"/>
        <v>NOVI PODPROJEKT</v>
      </c>
      <c r="G90" s="91" t="str">
        <f t="shared" si="14"/>
        <v>NOVI PODPROJEKT</v>
      </c>
      <c r="H90" s="128">
        <v>10632</v>
      </c>
      <c r="I90" s="128">
        <v>10800</v>
      </c>
      <c r="J90" s="128"/>
      <c r="K90" s="143"/>
      <c r="L90" s="142"/>
      <c r="M90" s="142"/>
      <c r="N90" s="143" t="s">
        <v>1073</v>
      </c>
      <c r="O90" s="322"/>
      <c r="P90" s="95" t="s">
        <v>5306</v>
      </c>
      <c r="R90" s="86" t="str">
        <f t="shared" si="15"/>
        <v>369</v>
      </c>
      <c r="S90" s="86" t="str">
        <f t="shared" si="16"/>
        <v>36</v>
      </c>
      <c r="T90" s="86" t="str">
        <f t="shared" si="17"/>
        <v>OV</v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>
        <v>51</v>
      </c>
      <c r="B92" s="91" t="str">
        <f t="shared" si="11"/>
        <v>Pomoći EU</v>
      </c>
      <c r="C92" s="96">
        <v>3111</v>
      </c>
      <c r="D92" s="91" t="str">
        <f t="shared" si="12"/>
        <v>Plaće za redovan rad</v>
      </c>
      <c r="E92" s="129" t="s">
        <v>2184</v>
      </c>
      <c r="F92" s="91" t="str">
        <f t="shared" si="13"/>
        <v>ELEGANT - poboljšanje podučavanja, učenja i mogućnosti diplomiranja</v>
      </c>
      <c r="G92" s="91" t="str">
        <f t="shared" si="14"/>
        <v>0942</v>
      </c>
      <c r="H92" s="128">
        <v>42192</v>
      </c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>311</v>
      </c>
      <c r="S92" s="86" t="str">
        <f t="shared" si="16"/>
        <v>31</v>
      </c>
      <c r="T92" s="86" t="str">
        <f t="shared" si="17"/>
        <v>94</v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>
        <v>51</v>
      </c>
      <c r="B93" s="91" t="str">
        <f t="shared" si="11"/>
        <v>Pomoći EU</v>
      </c>
      <c r="C93" s="96">
        <v>3132</v>
      </c>
      <c r="D93" s="91" t="str">
        <f t="shared" si="12"/>
        <v>Doprinosi za obvezno zdravstveno osiguranje</v>
      </c>
      <c r="E93" s="129" t="s">
        <v>2184</v>
      </c>
      <c r="F93" s="91" t="str">
        <f t="shared" si="13"/>
        <v>ELEGANT - poboljšanje podučavanja, učenja i mogućnosti diplomiranja</v>
      </c>
      <c r="G93" s="91" t="str">
        <f t="shared" si="14"/>
        <v>0942</v>
      </c>
      <c r="H93" s="128">
        <v>6962</v>
      </c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>313</v>
      </c>
      <c r="S93" s="86" t="str">
        <f t="shared" si="16"/>
        <v>31</v>
      </c>
      <c r="T93" s="86" t="str">
        <f t="shared" si="17"/>
        <v>94</v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>
        <v>51</v>
      </c>
      <c r="B94" s="91" t="str">
        <f t="shared" si="11"/>
        <v>Pomoći EU</v>
      </c>
      <c r="C94" s="96">
        <v>3211</v>
      </c>
      <c r="D94" s="91" t="str">
        <f t="shared" si="12"/>
        <v>Službena putovanja</v>
      </c>
      <c r="E94" s="129" t="s">
        <v>2184</v>
      </c>
      <c r="F94" s="91" t="str">
        <f t="shared" si="13"/>
        <v>ELEGANT - poboljšanje podučavanja, učenja i mogućnosti diplomiranja</v>
      </c>
      <c r="G94" s="91" t="str">
        <f t="shared" si="14"/>
        <v>0942</v>
      </c>
      <c r="H94" s="128">
        <v>21066</v>
      </c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>321</v>
      </c>
      <c r="S94" s="86" t="str">
        <f t="shared" si="16"/>
        <v>32</v>
      </c>
      <c r="T94" s="86" t="str">
        <f t="shared" si="17"/>
        <v>94</v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>
        <v>51</v>
      </c>
      <c r="B95" s="91" t="str">
        <f t="shared" si="11"/>
        <v>Pomoći EU</v>
      </c>
      <c r="C95" s="96">
        <v>3611</v>
      </c>
      <c r="D95" s="91" t="str">
        <f t="shared" si="12"/>
        <v>Tekuće pomoći inozemnim vladama</v>
      </c>
      <c r="E95" s="129" t="s">
        <v>2184</v>
      </c>
      <c r="F95" s="91" t="str">
        <f t="shared" si="13"/>
        <v>ELEGANT - poboljšanje podučavanja, učenja i mogućnosti diplomiranja</v>
      </c>
      <c r="G95" s="91" t="str">
        <f t="shared" si="14"/>
        <v>0942</v>
      </c>
      <c r="H95" s="128">
        <v>280880</v>
      </c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>361</v>
      </c>
      <c r="S95" s="86" t="str">
        <f t="shared" si="16"/>
        <v>36</v>
      </c>
      <c r="T95" s="86" t="str">
        <f t="shared" si="17"/>
        <v>94</v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>
        <v>52</v>
      </c>
      <c r="B98" s="91" t="str">
        <f t="shared" si="11"/>
        <v>Ostale pomoći</v>
      </c>
      <c r="C98" s="96">
        <v>3111</v>
      </c>
      <c r="D98" s="91" t="str">
        <f t="shared" si="12"/>
        <v>Plaće za redovan rad</v>
      </c>
      <c r="E98" s="129" t="s">
        <v>2180</v>
      </c>
      <c r="F98" s="91" t="str">
        <f t="shared" si="13"/>
        <v>ERASMUS+ mobilnost studenata i osoblja unutar programskih zemalja</v>
      </c>
      <c r="G98" s="91" t="str">
        <f t="shared" si="14"/>
        <v>0942</v>
      </c>
      <c r="H98" s="128">
        <v>858</v>
      </c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>311</v>
      </c>
      <c r="S98" s="86" t="str">
        <f t="shared" si="16"/>
        <v>31</v>
      </c>
      <c r="T98" s="86" t="str">
        <f t="shared" si="17"/>
        <v>94</v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>
        <v>52</v>
      </c>
      <c r="B99" s="91" t="str">
        <f t="shared" si="11"/>
        <v>Ostale pomoći</v>
      </c>
      <c r="C99" s="96">
        <v>3132</v>
      </c>
      <c r="D99" s="91" t="str">
        <f t="shared" si="12"/>
        <v>Doprinosi za obvezno zdravstveno osiguranje</v>
      </c>
      <c r="E99" s="129" t="s">
        <v>2180</v>
      </c>
      <c r="F99" s="91" t="str">
        <f t="shared" si="13"/>
        <v>ERASMUS+ mobilnost studenata i osoblja unutar programskih zemalja</v>
      </c>
      <c r="G99" s="91" t="str">
        <f t="shared" si="14"/>
        <v>0942</v>
      </c>
      <c r="H99" s="128">
        <v>142</v>
      </c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>313</v>
      </c>
      <c r="S99" s="86" t="str">
        <f t="shared" si="16"/>
        <v>31</v>
      </c>
      <c r="T99" s="86" t="str">
        <f t="shared" si="17"/>
        <v>94</v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>
        <v>52</v>
      </c>
      <c r="B100" s="91" t="str">
        <f t="shared" si="11"/>
        <v>Ostale pomoći</v>
      </c>
      <c r="C100" s="96">
        <v>3211</v>
      </c>
      <c r="D100" s="91" t="str">
        <f t="shared" si="12"/>
        <v>Službena putovanja</v>
      </c>
      <c r="E100" s="129" t="s">
        <v>2180</v>
      </c>
      <c r="F100" s="91" t="str">
        <f t="shared" si="13"/>
        <v>ERASMUS+ mobilnost studenata i osoblja unutar programskih zemalja</v>
      </c>
      <c r="G100" s="91" t="str">
        <f t="shared" si="14"/>
        <v>0942</v>
      </c>
      <c r="H100" s="128">
        <v>16000</v>
      </c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>321</v>
      </c>
      <c r="S100" s="86" t="str">
        <f t="shared" si="16"/>
        <v>32</v>
      </c>
      <c r="T100" s="86" t="str">
        <f t="shared" si="17"/>
        <v>94</v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>
        <v>52</v>
      </c>
      <c r="B101" s="91" t="str">
        <f t="shared" si="11"/>
        <v>Ostale pomoći</v>
      </c>
      <c r="C101" s="96">
        <v>3221</v>
      </c>
      <c r="D101" s="91" t="str">
        <f t="shared" si="12"/>
        <v>Uredski materijal i ostali materijalni rashodi</v>
      </c>
      <c r="E101" s="129" t="s">
        <v>2180</v>
      </c>
      <c r="F101" s="91" t="str">
        <f t="shared" si="13"/>
        <v>ERASMUS+ mobilnost studenata i osoblja unutar programskih zemalja</v>
      </c>
      <c r="G101" s="91" t="str">
        <f t="shared" si="14"/>
        <v>0942</v>
      </c>
      <c r="H101" s="128">
        <v>2000</v>
      </c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>322</v>
      </c>
      <c r="S101" s="86" t="str">
        <f t="shared" si="16"/>
        <v>32</v>
      </c>
      <c r="T101" s="86" t="str">
        <f t="shared" si="17"/>
        <v>94</v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>
        <v>52</v>
      </c>
      <c r="B102" s="91" t="str">
        <f t="shared" si="11"/>
        <v>Ostale pomoći</v>
      </c>
      <c r="C102" s="96">
        <v>3233</v>
      </c>
      <c r="D102" s="91" t="str">
        <f t="shared" si="12"/>
        <v>Usluge promidžbe i informiranja</v>
      </c>
      <c r="E102" s="129" t="s">
        <v>2180</v>
      </c>
      <c r="F102" s="91" t="str">
        <f t="shared" si="13"/>
        <v>ERASMUS+ mobilnost studenata i osoblja unutar programskih zemalja</v>
      </c>
      <c r="G102" s="91" t="str">
        <f t="shared" si="14"/>
        <v>0942</v>
      </c>
      <c r="H102" s="128">
        <v>8500</v>
      </c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>323</v>
      </c>
      <c r="S102" s="86" t="str">
        <f t="shared" si="16"/>
        <v>32</v>
      </c>
      <c r="T102" s="86" t="str">
        <f t="shared" si="17"/>
        <v>94</v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>
        <v>52</v>
      </c>
      <c r="B103" s="91" t="str">
        <f t="shared" si="11"/>
        <v>Ostale pomoći</v>
      </c>
      <c r="C103" s="96">
        <v>3237</v>
      </c>
      <c r="D103" s="91" t="str">
        <f t="shared" si="12"/>
        <v>Intelektualne i osobne usluge</v>
      </c>
      <c r="E103" s="129" t="s">
        <v>2180</v>
      </c>
      <c r="F103" s="91" t="str">
        <f t="shared" si="13"/>
        <v>ERASMUS+ mobilnost studenata i osoblja unutar programskih zemalja</v>
      </c>
      <c r="G103" s="91" t="str">
        <f t="shared" si="14"/>
        <v>0942</v>
      </c>
      <c r="H103" s="128">
        <v>1000</v>
      </c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>323</v>
      </c>
      <c r="S103" s="86" t="str">
        <f t="shared" si="16"/>
        <v>32</v>
      </c>
      <c r="T103" s="86" t="str">
        <f t="shared" si="17"/>
        <v>94</v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>
        <v>52</v>
      </c>
      <c r="B104" s="91" t="str">
        <f t="shared" si="11"/>
        <v>Ostale pomoći</v>
      </c>
      <c r="C104" s="96">
        <v>3293</v>
      </c>
      <c r="D104" s="91" t="str">
        <f t="shared" si="12"/>
        <v>Reprezentacija</v>
      </c>
      <c r="E104" s="129" t="s">
        <v>2180</v>
      </c>
      <c r="F104" s="91" t="str">
        <f t="shared" si="13"/>
        <v>ERASMUS+ mobilnost studenata i osoblja unutar programskih zemalja</v>
      </c>
      <c r="G104" s="91" t="str">
        <f t="shared" si="14"/>
        <v>0942</v>
      </c>
      <c r="H104" s="128">
        <v>1400</v>
      </c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>329</v>
      </c>
      <c r="S104" s="86" t="str">
        <f t="shared" si="16"/>
        <v>32</v>
      </c>
      <c r="T104" s="86" t="str">
        <f t="shared" si="17"/>
        <v>94</v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>
        <v>52</v>
      </c>
      <c r="B105" s="91" t="str">
        <f t="shared" si="11"/>
        <v>Ostale pomoći</v>
      </c>
      <c r="C105" s="96">
        <v>3721</v>
      </c>
      <c r="D105" s="91" t="str">
        <f t="shared" si="12"/>
        <v>Naknade građanima i kućanstvima u novcu</v>
      </c>
      <c r="E105" s="129" t="s">
        <v>2180</v>
      </c>
      <c r="F105" s="91" t="str">
        <f t="shared" si="13"/>
        <v>ERASMUS+ mobilnost studenata i osoblja unutar programskih zemalja</v>
      </c>
      <c r="G105" s="91" t="str">
        <f t="shared" si="14"/>
        <v>0942</v>
      </c>
      <c r="H105" s="128">
        <v>23000</v>
      </c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>372</v>
      </c>
      <c r="S105" s="86" t="str">
        <f t="shared" si="16"/>
        <v>37</v>
      </c>
      <c r="T105" s="86" t="str">
        <f t="shared" si="17"/>
        <v>94</v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>
        <v>52</v>
      </c>
      <c r="B107" s="91" t="str">
        <f t="shared" si="11"/>
        <v>Ostale pomoći</v>
      </c>
      <c r="C107" s="96">
        <v>3211</v>
      </c>
      <c r="D107" s="91" t="str">
        <f t="shared" si="12"/>
        <v>Službena putovanja</v>
      </c>
      <c r="E107" s="129" t="s">
        <v>2182</v>
      </c>
      <c r="F107" s="91" t="str">
        <f t="shared" si="13"/>
        <v>ERASMUS+ mobilnost studenata između programskih i partnerskih zemalja</v>
      </c>
      <c r="G107" s="91" t="str">
        <f t="shared" si="14"/>
        <v>0942</v>
      </c>
      <c r="H107" s="128">
        <v>54000</v>
      </c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>321</v>
      </c>
      <c r="S107" s="86" t="str">
        <f t="shared" si="16"/>
        <v>32</v>
      </c>
      <c r="T107" s="86" t="str">
        <f t="shared" si="17"/>
        <v>94</v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>
        <v>52</v>
      </c>
      <c r="B108" s="91" t="str">
        <f t="shared" si="11"/>
        <v>Ostale pomoći</v>
      </c>
      <c r="C108" s="96">
        <v>3221</v>
      </c>
      <c r="D108" s="91" t="str">
        <f t="shared" si="12"/>
        <v>Uredski materijal i ostali materijalni rashodi</v>
      </c>
      <c r="E108" s="129" t="s">
        <v>2182</v>
      </c>
      <c r="F108" s="91" t="str">
        <f t="shared" si="13"/>
        <v>ERASMUS+ mobilnost studenata između programskih i partnerskih zemalja</v>
      </c>
      <c r="G108" s="91" t="str">
        <f t="shared" si="14"/>
        <v>0942</v>
      </c>
      <c r="H108" s="128">
        <v>2000</v>
      </c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>322</v>
      </c>
      <c r="S108" s="86" t="str">
        <f t="shared" si="16"/>
        <v>32</v>
      </c>
      <c r="T108" s="86" t="str">
        <f t="shared" si="17"/>
        <v>94</v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>
        <v>52</v>
      </c>
      <c r="B109" s="91" t="str">
        <f t="shared" si="11"/>
        <v>Ostale pomoći</v>
      </c>
      <c r="C109" s="96">
        <v>3233</v>
      </c>
      <c r="D109" s="91" t="str">
        <f t="shared" si="12"/>
        <v>Usluge promidžbe i informiranja</v>
      </c>
      <c r="E109" s="129" t="s">
        <v>2182</v>
      </c>
      <c r="F109" s="91" t="str">
        <f t="shared" si="13"/>
        <v>ERASMUS+ mobilnost studenata između programskih i partnerskih zemalja</v>
      </c>
      <c r="G109" s="91" t="str">
        <f t="shared" si="14"/>
        <v>0942</v>
      </c>
      <c r="H109" s="128">
        <v>20000</v>
      </c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>323</v>
      </c>
      <c r="S109" s="86" t="str">
        <f t="shared" si="16"/>
        <v>32</v>
      </c>
      <c r="T109" s="86" t="str">
        <f t="shared" si="17"/>
        <v>94</v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>
        <v>52</v>
      </c>
      <c r="B110" s="91" t="str">
        <f t="shared" si="11"/>
        <v>Ostale pomoći</v>
      </c>
      <c r="C110" s="96">
        <v>3237</v>
      </c>
      <c r="D110" s="91" t="str">
        <f t="shared" si="12"/>
        <v>Intelektualne i osobne usluge</v>
      </c>
      <c r="E110" s="129" t="s">
        <v>2182</v>
      </c>
      <c r="F110" s="91" t="str">
        <f t="shared" si="13"/>
        <v>ERASMUS+ mobilnost studenata između programskih i partnerskih zemalja</v>
      </c>
      <c r="G110" s="91" t="str">
        <f t="shared" si="14"/>
        <v>0942</v>
      </c>
      <c r="H110" s="128">
        <v>1000</v>
      </c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>323</v>
      </c>
      <c r="S110" s="86" t="str">
        <f t="shared" si="16"/>
        <v>32</v>
      </c>
      <c r="T110" s="86" t="str">
        <f t="shared" si="17"/>
        <v>94</v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>
        <v>52</v>
      </c>
      <c r="B111" s="91" t="str">
        <f t="shared" si="11"/>
        <v>Ostale pomoći</v>
      </c>
      <c r="C111" s="96">
        <v>3241</v>
      </c>
      <c r="D111" s="91" t="str">
        <f t="shared" si="12"/>
        <v>Naknade troškova osobama izvan radnog odnosa</v>
      </c>
      <c r="E111" s="129" t="s">
        <v>2182</v>
      </c>
      <c r="F111" s="91" t="str">
        <f t="shared" si="13"/>
        <v>ERASMUS+ mobilnost studenata između programskih i partnerskih zemalja</v>
      </c>
      <c r="G111" s="91" t="str">
        <f t="shared" si="14"/>
        <v>0942</v>
      </c>
      <c r="H111" s="128">
        <v>64000</v>
      </c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>324</v>
      </c>
      <c r="S111" s="86" t="str">
        <f t="shared" si="16"/>
        <v>32</v>
      </c>
      <c r="T111" s="86" t="str">
        <f t="shared" si="17"/>
        <v>94</v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>
        <v>52</v>
      </c>
      <c r="B112" s="91" t="str">
        <f t="shared" si="11"/>
        <v>Ostale pomoći</v>
      </c>
      <c r="C112" s="96">
        <v>3293</v>
      </c>
      <c r="D112" s="91" t="str">
        <f t="shared" si="12"/>
        <v>Reprezentacija</v>
      </c>
      <c r="E112" s="129" t="s">
        <v>2182</v>
      </c>
      <c r="F112" s="91" t="str">
        <f t="shared" si="13"/>
        <v>ERASMUS+ mobilnost studenata između programskih i partnerskih zemalja</v>
      </c>
      <c r="G112" s="91" t="str">
        <f t="shared" si="14"/>
        <v>0942</v>
      </c>
      <c r="H112" s="128">
        <v>2000</v>
      </c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>329</v>
      </c>
      <c r="S112" s="86" t="str">
        <f t="shared" si="16"/>
        <v>32</v>
      </c>
      <c r="T112" s="86" t="str">
        <f t="shared" si="17"/>
        <v>94</v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>
        <v>52</v>
      </c>
      <c r="B113" s="91" t="str">
        <f t="shared" si="11"/>
        <v>Ostale pomoći</v>
      </c>
      <c r="C113" s="96">
        <v>3299</v>
      </c>
      <c r="D113" s="91" t="str">
        <f t="shared" si="12"/>
        <v>Ostali nespomenuti rashodi poslovanja</v>
      </c>
      <c r="E113" s="129" t="s">
        <v>2182</v>
      </c>
      <c r="F113" s="91" t="str">
        <f t="shared" si="13"/>
        <v>ERASMUS+ mobilnost studenata između programskih i partnerskih zemalja</v>
      </c>
      <c r="G113" s="91" t="str">
        <f t="shared" si="14"/>
        <v>0942</v>
      </c>
      <c r="H113" s="128">
        <v>1000</v>
      </c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>329</v>
      </c>
      <c r="S113" s="86" t="str">
        <f t="shared" si="16"/>
        <v>32</v>
      </c>
      <c r="T113" s="86" t="str">
        <f t="shared" si="17"/>
        <v>94</v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>
        <v>52</v>
      </c>
      <c r="B114" s="91" t="str">
        <f t="shared" si="11"/>
        <v>Ostale pomoći</v>
      </c>
      <c r="C114" s="96">
        <v>3721</v>
      </c>
      <c r="D114" s="91" t="str">
        <f t="shared" si="12"/>
        <v>Naknade građanima i kućanstvima u novcu</v>
      </c>
      <c r="E114" s="129" t="s">
        <v>2182</v>
      </c>
      <c r="F114" s="91" t="str">
        <f t="shared" si="13"/>
        <v>ERASMUS+ mobilnost studenata između programskih i partnerskih zemalja</v>
      </c>
      <c r="G114" s="91" t="str">
        <f t="shared" si="14"/>
        <v>0942</v>
      </c>
      <c r="H114" s="128">
        <v>15000</v>
      </c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>372</v>
      </c>
      <c r="S114" s="86" t="str">
        <f t="shared" si="16"/>
        <v>37</v>
      </c>
      <c r="T114" s="86" t="str">
        <f t="shared" si="17"/>
        <v>94</v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>
        <v>52</v>
      </c>
      <c r="B116" s="91" t="str">
        <f t="shared" si="11"/>
        <v>Ostale pomoći</v>
      </c>
      <c r="C116" s="96">
        <v>3111</v>
      </c>
      <c r="D116" s="91" t="str">
        <f t="shared" si="12"/>
        <v>Plaće za redovan rad</v>
      </c>
      <c r="E116" s="129" t="s">
        <v>699</v>
      </c>
      <c r="F116" s="91" t="str">
        <f t="shared" si="13"/>
        <v>NOVI PODPROJEKT</v>
      </c>
      <c r="G116" s="91" t="str">
        <f t="shared" si="14"/>
        <v>NOVI PODPROJEKT</v>
      </c>
      <c r="H116" s="128">
        <v>3433</v>
      </c>
      <c r="I116" s="128"/>
      <c r="J116" s="128"/>
      <c r="K116" s="143" t="s">
        <v>5319</v>
      </c>
      <c r="L116" s="142" t="s">
        <v>5320</v>
      </c>
      <c r="M116" s="142" t="s">
        <v>5287</v>
      </c>
      <c r="N116" s="143" t="s">
        <v>5307</v>
      </c>
      <c r="O116" s="322" t="s">
        <v>5321</v>
      </c>
      <c r="P116" s="95"/>
      <c r="R116" s="86" t="str">
        <f t="shared" si="15"/>
        <v>311</v>
      </c>
      <c r="S116" s="86" t="str">
        <f t="shared" si="16"/>
        <v>31</v>
      </c>
      <c r="T116" s="86" t="str">
        <f t="shared" si="17"/>
        <v>OV</v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>
        <v>52</v>
      </c>
      <c r="B117" s="91" t="str">
        <f t="shared" si="11"/>
        <v>Ostale pomoći</v>
      </c>
      <c r="C117" s="96">
        <v>3132</v>
      </c>
      <c r="D117" s="91" t="str">
        <f t="shared" si="12"/>
        <v>Doprinosi za obvezno zdravstveno osiguranje</v>
      </c>
      <c r="E117" s="129" t="s">
        <v>699</v>
      </c>
      <c r="F117" s="91" t="str">
        <f t="shared" si="13"/>
        <v>NOVI PODPROJEKT</v>
      </c>
      <c r="G117" s="91" t="str">
        <f t="shared" si="14"/>
        <v>NOVI PODPROJEKT</v>
      </c>
      <c r="H117" s="128">
        <v>567</v>
      </c>
      <c r="I117" s="128"/>
      <c r="J117" s="128"/>
      <c r="K117" s="143"/>
      <c r="L117" s="142"/>
      <c r="M117" s="142"/>
      <c r="N117" s="143"/>
      <c r="O117" s="322" t="s">
        <v>5328</v>
      </c>
      <c r="P117" s="95"/>
      <c r="R117" s="86" t="str">
        <f t="shared" si="15"/>
        <v>313</v>
      </c>
      <c r="S117" s="86" t="str">
        <f t="shared" si="16"/>
        <v>31</v>
      </c>
      <c r="T117" s="86" t="str">
        <f t="shared" si="17"/>
        <v>OV</v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>
        <v>52</v>
      </c>
      <c r="B118" s="91" t="str">
        <f t="shared" si="11"/>
        <v>Ostale pomoći</v>
      </c>
      <c r="C118" s="96">
        <v>3211</v>
      </c>
      <c r="D118" s="91" t="str">
        <f t="shared" si="12"/>
        <v>Službena putovanja</v>
      </c>
      <c r="E118" s="129" t="s">
        <v>699</v>
      </c>
      <c r="F118" s="91" t="str">
        <f t="shared" si="13"/>
        <v>NOVI PODPROJEKT</v>
      </c>
      <c r="G118" s="91" t="str">
        <f t="shared" si="14"/>
        <v>NOVI PODPROJEKT</v>
      </c>
      <c r="H118" s="128">
        <v>15000</v>
      </c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>321</v>
      </c>
      <c r="S118" s="86" t="str">
        <f t="shared" si="16"/>
        <v>32</v>
      </c>
      <c r="T118" s="86" t="str">
        <f t="shared" si="17"/>
        <v>OV</v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>
        <v>52</v>
      </c>
      <c r="B119" s="91" t="str">
        <f t="shared" si="11"/>
        <v>Ostale pomoći</v>
      </c>
      <c r="C119" s="96">
        <v>3221</v>
      </c>
      <c r="D119" s="91" t="str">
        <f t="shared" si="12"/>
        <v>Uredski materijal i ostali materijalni rashodi</v>
      </c>
      <c r="E119" s="129" t="s">
        <v>699</v>
      </c>
      <c r="F119" s="91" t="str">
        <f t="shared" si="13"/>
        <v>NOVI PODPROJEKT</v>
      </c>
      <c r="G119" s="91" t="str">
        <f t="shared" si="14"/>
        <v>NOVI PODPROJEKT</v>
      </c>
      <c r="H119" s="128">
        <v>10000</v>
      </c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>322</v>
      </c>
      <c r="S119" s="86" t="str">
        <f t="shared" si="16"/>
        <v>32</v>
      </c>
      <c r="T119" s="86" t="str">
        <f t="shared" si="17"/>
        <v>OV</v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>
        <v>52</v>
      </c>
      <c r="B120" s="91" t="str">
        <f t="shared" si="11"/>
        <v>Ostale pomoći</v>
      </c>
      <c r="C120" s="96">
        <v>3233</v>
      </c>
      <c r="D120" s="91" t="str">
        <f t="shared" si="12"/>
        <v>Usluge promidžbe i informiranja</v>
      </c>
      <c r="E120" s="129" t="s">
        <v>699</v>
      </c>
      <c r="F120" s="91" t="str">
        <f t="shared" si="13"/>
        <v>NOVI PODPROJEKT</v>
      </c>
      <c r="G120" s="91" t="str">
        <f t="shared" si="14"/>
        <v>NOVI PODPROJEKT</v>
      </c>
      <c r="H120" s="128">
        <v>10000</v>
      </c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>323</v>
      </c>
      <c r="S120" s="86" t="str">
        <f t="shared" si="16"/>
        <v>32</v>
      </c>
      <c r="T120" s="86" t="str">
        <f t="shared" si="17"/>
        <v>OV</v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>
        <v>52</v>
      </c>
      <c r="B121" s="91" t="str">
        <f t="shared" si="11"/>
        <v>Ostale pomoći</v>
      </c>
      <c r="C121" s="96">
        <v>3237</v>
      </c>
      <c r="D121" s="91" t="str">
        <f t="shared" si="12"/>
        <v>Intelektualne i osobne usluge</v>
      </c>
      <c r="E121" s="129" t="s">
        <v>699</v>
      </c>
      <c r="F121" s="91" t="str">
        <f t="shared" si="13"/>
        <v>NOVI PODPROJEKT</v>
      </c>
      <c r="G121" s="91" t="str">
        <f t="shared" si="14"/>
        <v>NOVI PODPROJEKT</v>
      </c>
      <c r="H121" s="128">
        <v>3000</v>
      </c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>323</v>
      </c>
      <c r="S121" s="86" t="str">
        <f t="shared" si="16"/>
        <v>32</v>
      </c>
      <c r="T121" s="86" t="str">
        <f t="shared" si="17"/>
        <v>OV</v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>
        <v>52</v>
      </c>
      <c r="B122" s="91" t="str">
        <f t="shared" si="11"/>
        <v>Ostale pomoći</v>
      </c>
      <c r="C122" s="96">
        <v>3239</v>
      </c>
      <c r="D122" s="91" t="str">
        <f t="shared" si="12"/>
        <v>Ostale usluge</v>
      </c>
      <c r="E122" s="129" t="s">
        <v>699</v>
      </c>
      <c r="F122" s="91" t="str">
        <f t="shared" si="13"/>
        <v>NOVI PODPROJEKT</v>
      </c>
      <c r="G122" s="91" t="str">
        <f t="shared" si="14"/>
        <v>NOVI PODPROJEKT</v>
      </c>
      <c r="H122" s="128">
        <v>7000</v>
      </c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>323</v>
      </c>
      <c r="S122" s="86" t="str">
        <f t="shared" si="16"/>
        <v>32</v>
      </c>
      <c r="T122" s="86" t="str">
        <f t="shared" si="17"/>
        <v>OV</v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>
        <v>52</v>
      </c>
      <c r="B123" s="91" t="str">
        <f t="shared" si="11"/>
        <v>Ostale pomoći</v>
      </c>
      <c r="C123" s="96">
        <v>3293</v>
      </c>
      <c r="D123" s="91" t="str">
        <f t="shared" si="12"/>
        <v>Reprezentacija</v>
      </c>
      <c r="E123" s="129" t="s">
        <v>699</v>
      </c>
      <c r="F123" s="91" t="str">
        <f t="shared" si="13"/>
        <v>NOVI PODPROJEKT</v>
      </c>
      <c r="G123" s="91" t="str">
        <f t="shared" si="14"/>
        <v>NOVI PODPROJEKT</v>
      </c>
      <c r="H123" s="128">
        <v>2000</v>
      </c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>329</v>
      </c>
      <c r="S123" s="86" t="str">
        <f t="shared" si="16"/>
        <v>32</v>
      </c>
      <c r="T123" s="86" t="str">
        <f t="shared" si="17"/>
        <v>OV</v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>
        <v>52</v>
      </c>
      <c r="B124" s="91" t="str">
        <f t="shared" si="11"/>
        <v>Ostale pomoći</v>
      </c>
      <c r="C124" s="96">
        <v>3299</v>
      </c>
      <c r="D124" s="91" t="str">
        <f t="shared" si="12"/>
        <v>Ostali nespomenuti rashodi poslovanja</v>
      </c>
      <c r="E124" s="129" t="s">
        <v>699</v>
      </c>
      <c r="F124" s="91" t="str">
        <f t="shared" si="13"/>
        <v>NOVI PODPROJEKT</v>
      </c>
      <c r="G124" s="91" t="str">
        <f t="shared" si="14"/>
        <v>NOVI PODPROJEKT</v>
      </c>
      <c r="H124" s="128">
        <v>1500</v>
      </c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>329</v>
      </c>
      <c r="S124" s="86" t="str">
        <f t="shared" si="16"/>
        <v>32</v>
      </c>
      <c r="T124" s="86" t="str">
        <f t="shared" si="17"/>
        <v>OV</v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>
        <v>52</v>
      </c>
      <c r="B125" s="91" t="str">
        <f t="shared" si="11"/>
        <v>Ostale pomoći</v>
      </c>
      <c r="C125" s="96">
        <v>3721</v>
      </c>
      <c r="D125" s="91" t="str">
        <f t="shared" si="12"/>
        <v>Naknade građanima i kućanstvima u novcu</v>
      </c>
      <c r="E125" s="129" t="s">
        <v>699</v>
      </c>
      <c r="F125" s="91" t="str">
        <f t="shared" si="13"/>
        <v>NOVI PODPROJEKT</v>
      </c>
      <c r="G125" s="91" t="str">
        <f t="shared" si="14"/>
        <v>NOVI PODPROJEKT</v>
      </c>
      <c r="H125" s="128">
        <v>37600</v>
      </c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>372</v>
      </c>
      <c r="S125" s="86" t="str">
        <f t="shared" si="16"/>
        <v>37</v>
      </c>
      <c r="T125" s="86" t="str">
        <f t="shared" si="17"/>
        <v>OV</v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>
        <v>52</v>
      </c>
      <c r="B127" s="91" t="str">
        <f t="shared" si="11"/>
        <v>Ostale pomoći</v>
      </c>
      <c r="C127" s="96">
        <v>3211</v>
      </c>
      <c r="D127" s="91" t="str">
        <f t="shared" si="12"/>
        <v>Službena putovanja</v>
      </c>
      <c r="E127" s="129" t="s">
        <v>699</v>
      </c>
      <c r="F127" s="91" t="str">
        <f t="shared" si="13"/>
        <v>NOVI PODPROJEKT</v>
      </c>
      <c r="G127" s="91" t="str">
        <f t="shared" si="14"/>
        <v>NOVI PODPROJEKT</v>
      </c>
      <c r="H127" s="128">
        <v>9000</v>
      </c>
      <c r="I127" s="128">
        <v>15000</v>
      </c>
      <c r="J127" s="128">
        <v>0</v>
      </c>
      <c r="K127" s="143" t="s">
        <v>5322</v>
      </c>
      <c r="L127" s="142" t="s">
        <v>5323</v>
      </c>
      <c r="M127" s="142" t="s">
        <v>5324</v>
      </c>
      <c r="N127" s="143" t="s">
        <v>1073</v>
      </c>
      <c r="O127" s="322" t="s">
        <v>5325</v>
      </c>
      <c r="P127" s="95"/>
      <c r="R127" s="86" t="str">
        <f t="shared" si="15"/>
        <v>321</v>
      </c>
      <c r="S127" s="86" t="str">
        <f t="shared" si="16"/>
        <v>32</v>
      </c>
      <c r="T127" s="86" t="str">
        <f t="shared" si="17"/>
        <v>OV</v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>
        <v>52</v>
      </c>
      <c r="B128" s="91" t="str">
        <f t="shared" si="11"/>
        <v>Ostale pomoći</v>
      </c>
      <c r="C128" s="96">
        <v>3221</v>
      </c>
      <c r="D128" s="91" t="str">
        <f t="shared" si="12"/>
        <v>Uredski materijal i ostali materijalni rashodi</v>
      </c>
      <c r="E128" s="129" t="s">
        <v>699</v>
      </c>
      <c r="F128" s="91" t="str">
        <f t="shared" si="13"/>
        <v>NOVI PODPROJEKT</v>
      </c>
      <c r="G128" s="91" t="str">
        <f t="shared" si="14"/>
        <v>NOVI PODPROJEKT</v>
      </c>
      <c r="H128" s="128">
        <v>0</v>
      </c>
      <c r="I128" s="128">
        <v>2000</v>
      </c>
      <c r="J128" s="128"/>
      <c r="K128" s="143"/>
      <c r="L128" s="142"/>
      <c r="M128" s="142"/>
      <c r="N128" s="143" t="s">
        <v>1073</v>
      </c>
      <c r="O128" s="322" t="s">
        <v>5329</v>
      </c>
      <c r="P128" s="95"/>
      <c r="R128" s="86" t="str">
        <f t="shared" si="15"/>
        <v>322</v>
      </c>
      <c r="S128" s="86" t="str">
        <f t="shared" si="16"/>
        <v>32</v>
      </c>
      <c r="T128" s="86" t="str">
        <f t="shared" si="17"/>
        <v>OV</v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>
        <v>52</v>
      </c>
      <c r="B129" s="91" t="str">
        <f t="shared" si="11"/>
        <v>Ostale pomoći</v>
      </c>
      <c r="C129" s="96">
        <v>3233</v>
      </c>
      <c r="D129" s="91" t="str">
        <f t="shared" si="12"/>
        <v>Usluge promidžbe i informiranja</v>
      </c>
      <c r="E129" s="129" t="s">
        <v>699</v>
      </c>
      <c r="F129" s="91" t="str">
        <f t="shared" si="13"/>
        <v>NOVI PODPROJEKT</v>
      </c>
      <c r="G129" s="91" t="str">
        <f t="shared" si="14"/>
        <v>NOVI PODPROJEKT</v>
      </c>
      <c r="H129" s="128">
        <v>5000</v>
      </c>
      <c r="I129" s="128">
        <v>12000</v>
      </c>
      <c r="J129" s="128"/>
      <c r="K129" s="143"/>
      <c r="L129" s="142"/>
      <c r="M129" s="142"/>
      <c r="N129" s="143"/>
      <c r="O129" s="322"/>
      <c r="P129" s="95"/>
      <c r="R129" s="86" t="str">
        <f t="shared" si="15"/>
        <v>323</v>
      </c>
      <c r="S129" s="86" t="str">
        <f t="shared" si="16"/>
        <v>32</v>
      </c>
      <c r="T129" s="86" t="str">
        <f t="shared" si="17"/>
        <v>OV</v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>
        <v>52</v>
      </c>
      <c r="B130" s="91" t="str">
        <f t="shared" si="11"/>
        <v>Ostale pomoći</v>
      </c>
      <c r="C130" s="96">
        <v>3237</v>
      </c>
      <c r="D130" s="91" t="str">
        <f t="shared" si="12"/>
        <v>Intelektualne i osobne usluge</v>
      </c>
      <c r="E130" s="129" t="s">
        <v>699</v>
      </c>
      <c r="F130" s="91" t="str">
        <f t="shared" si="13"/>
        <v>NOVI PODPROJEKT</v>
      </c>
      <c r="G130" s="91" t="str">
        <f t="shared" si="14"/>
        <v>NOVI PODPROJEKT</v>
      </c>
      <c r="H130" s="128">
        <v>3000</v>
      </c>
      <c r="I130" s="128">
        <v>3000</v>
      </c>
      <c r="J130" s="128"/>
      <c r="K130" s="143"/>
      <c r="L130" s="142"/>
      <c r="M130" s="142"/>
      <c r="N130" s="143"/>
      <c r="O130" s="322"/>
      <c r="P130" s="95"/>
      <c r="R130" s="86" t="str">
        <f t="shared" si="15"/>
        <v>323</v>
      </c>
      <c r="S130" s="86" t="str">
        <f t="shared" si="16"/>
        <v>32</v>
      </c>
      <c r="T130" s="86" t="str">
        <f t="shared" si="17"/>
        <v>OV</v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>
        <v>52</v>
      </c>
      <c r="B131" s="91" t="str">
        <f t="shared" si="11"/>
        <v>Ostale pomoći</v>
      </c>
      <c r="C131" s="96">
        <v>3239</v>
      </c>
      <c r="D131" s="91" t="str">
        <f t="shared" si="12"/>
        <v>Ostale usluge</v>
      </c>
      <c r="E131" s="129" t="s">
        <v>699</v>
      </c>
      <c r="F131" s="91" t="str">
        <f t="shared" si="13"/>
        <v>NOVI PODPROJEKT</v>
      </c>
      <c r="G131" s="91" t="str">
        <f t="shared" si="14"/>
        <v>NOVI PODPROJEKT</v>
      </c>
      <c r="H131" s="128">
        <v>7000</v>
      </c>
      <c r="I131" s="128">
        <v>11000</v>
      </c>
      <c r="J131" s="128"/>
      <c r="K131" s="143"/>
      <c r="L131" s="142"/>
      <c r="M131" s="142"/>
      <c r="N131" s="143"/>
      <c r="O131" s="322"/>
      <c r="P131" s="95"/>
      <c r="R131" s="86" t="str">
        <f t="shared" si="15"/>
        <v>323</v>
      </c>
      <c r="S131" s="86" t="str">
        <f t="shared" si="16"/>
        <v>32</v>
      </c>
      <c r="T131" s="86" t="str">
        <f t="shared" si="17"/>
        <v>OV</v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>
        <v>52</v>
      </c>
      <c r="B132" s="91" t="str">
        <f t="shared" ref="B132:B195" si="21">IFERROR(VLOOKUP(A132,$U$6:$V$23,2,FALSE),"")</f>
        <v>Ostale pomoći</v>
      </c>
      <c r="C132" s="96">
        <v>3293</v>
      </c>
      <c r="D132" s="91" t="str">
        <f t="shared" ref="D132:D195" si="22">IFERROR(VLOOKUP(C132,$X$5:$Z$129,2,FALSE),"")</f>
        <v>Reprezentacija</v>
      </c>
      <c r="E132" s="129" t="s">
        <v>699</v>
      </c>
      <c r="F132" s="91" t="str">
        <f t="shared" ref="F132:F195" si="23">IFERROR(VLOOKUP(E132,$AD$6:$AE$1090,2,FALSE),"")</f>
        <v>NOVI PODPROJEKT</v>
      </c>
      <c r="G132" s="91" t="str">
        <f t="shared" ref="G132:G195" si="24">IFERROR(VLOOKUP(E132,$AD$6:$AG$1090,4,FALSE),"")</f>
        <v>NOVI PODPROJEKT</v>
      </c>
      <c r="H132" s="128">
        <v>2000</v>
      </c>
      <c r="I132" s="128">
        <v>2000</v>
      </c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>329</v>
      </c>
      <c r="S132" s="86" t="str">
        <f t="shared" ref="S132:S195" si="26">LEFT(C132,2)</f>
        <v>32</v>
      </c>
      <c r="T132" s="86" t="str">
        <f t="shared" ref="T132:T195" si="27">MID(G132,2,2)</f>
        <v>OV</v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>
        <v>52</v>
      </c>
      <c r="B133" s="91" t="str">
        <f t="shared" si="21"/>
        <v>Ostale pomoći</v>
      </c>
      <c r="C133" s="96">
        <v>3299</v>
      </c>
      <c r="D133" s="91" t="str">
        <f t="shared" si="22"/>
        <v>Ostali nespomenuti rashodi poslovanja</v>
      </c>
      <c r="E133" s="129" t="s">
        <v>699</v>
      </c>
      <c r="F133" s="91" t="str">
        <f t="shared" si="23"/>
        <v>NOVI PODPROJEKT</v>
      </c>
      <c r="G133" s="91" t="str">
        <f t="shared" si="24"/>
        <v>NOVI PODPROJEKT</v>
      </c>
      <c r="H133" s="128">
        <v>1500</v>
      </c>
      <c r="I133" s="128">
        <v>1500</v>
      </c>
      <c r="J133" s="128"/>
      <c r="K133" s="143"/>
      <c r="L133" s="142"/>
      <c r="M133" s="142"/>
      <c r="N133" s="143"/>
      <c r="O133" s="322"/>
      <c r="P133" s="95"/>
      <c r="R133" s="86" t="str">
        <f t="shared" si="25"/>
        <v>329</v>
      </c>
      <c r="S133" s="86" t="str">
        <f t="shared" si="26"/>
        <v>32</v>
      </c>
      <c r="T133" s="86" t="str">
        <f t="shared" si="27"/>
        <v>OV</v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>
        <v>52</v>
      </c>
      <c r="B134" s="91" t="str">
        <f t="shared" si="21"/>
        <v>Ostale pomoći</v>
      </c>
      <c r="C134" s="96">
        <v>3721</v>
      </c>
      <c r="D134" s="91" t="str">
        <f t="shared" si="22"/>
        <v>Naknade građanima i kućanstvima u novcu</v>
      </c>
      <c r="E134" s="129" t="s">
        <v>699</v>
      </c>
      <c r="F134" s="91" t="str">
        <f t="shared" si="23"/>
        <v>NOVI PODPROJEKT</v>
      </c>
      <c r="G134" s="91" t="str">
        <f t="shared" si="24"/>
        <v>NOVI PODPROJEKT</v>
      </c>
      <c r="H134" s="128">
        <v>60000</v>
      </c>
      <c r="I134" s="128">
        <v>26800</v>
      </c>
      <c r="J134" s="128"/>
      <c r="K134" s="143"/>
      <c r="L134" s="142"/>
      <c r="M134" s="142"/>
      <c r="N134" s="143"/>
      <c r="O134" s="322"/>
      <c r="P134" s="95"/>
      <c r="R134" s="86" t="str">
        <f t="shared" si="25"/>
        <v>372</v>
      </c>
      <c r="S134" s="86" t="str">
        <f t="shared" si="26"/>
        <v>37</v>
      </c>
      <c r="T134" s="86" t="str">
        <f t="shared" si="27"/>
        <v>OV</v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>
        <v>52</v>
      </c>
      <c r="B136" s="91" t="str">
        <f t="shared" si="21"/>
        <v>Ostale pomoći</v>
      </c>
      <c r="C136" s="96">
        <v>3211</v>
      </c>
      <c r="D136" s="91" t="str">
        <f t="shared" si="22"/>
        <v>Službena putovanja</v>
      </c>
      <c r="E136" s="129" t="s">
        <v>699</v>
      </c>
      <c r="F136" s="91" t="str">
        <f t="shared" si="23"/>
        <v>NOVI PODPROJEKT</v>
      </c>
      <c r="G136" s="91" t="str">
        <f t="shared" si="24"/>
        <v>NOVI PODPROJEKT</v>
      </c>
      <c r="H136" s="128">
        <v>6000</v>
      </c>
      <c r="I136" s="128"/>
      <c r="J136" s="128"/>
      <c r="K136" s="143" t="s">
        <v>5326</v>
      </c>
      <c r="L136" s="142" t="s">
        <v>5332</v>
      </c>
      <c r="M136" s="142" t="s">
        <v>5333</v>
      </c>
      <c r="N136" s="143" t="s">
        <v>1073</v>
      </c>
      <c r="O136" s="322" t="s">
        <v>5330</v>
      </c>
      <c r="P136" s="95"/>
      <c r="R136" s="86" t="str">
        <f t="shared" si="25"/>
        <v>321</v>
      </c>
      <c r="S136" s="86" t="str">
        <f t="shared" si="26"/>
        <v>32</v>
      </c>
      <c r="T136" s="86" t="str">
        <f t="shared" si="27"/>
        <v>OV</v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>
        <v>52</v>
      </c>
      <c r="B137" s="91" t="str">
        <f t="shared" si="21"/>
        <v>Ostale pomoći</v>
      </c>
      <c r="C137" s="96">
        <v>3221</v>
      </c>
      <c r="D137" s="91" t="str">
        <f t="shared" si="22"/>
        <v>Uredski materijal i ostali materijalni rashodi</v>
      </c>
      <c r="E137" s="129" t="s">
        <v>699</v>
      </c>
      <c r="F137" s="91" t="str">
        <f t="shared" si="23"/>
        <v>NOVI PODPROJEKT</v>
      </c>
      <c r="G137" s="91" t="str">
        <f t="shared" si="24"/>
        <v>NOVI PODPROJEKT</v>
      </c>
      <c r="H137" s="128">
        <v>400</v>
      </c>
      <c r="I137" s="128">
        <v>0</v>
      </c>
      <c r="J137" s="128"/>
      <c r="K137" s="143"/>
      <c r="L137" s="142"/>
      <c r="M137" s="142"/>
      <c r="N137" s="143" t="s">
        <v>1073</v>
      </c>
      <c r="O137" s="322" t="s">
        <v>5331</v>
      </c>
      <c r="P137" s="95"/>
      <c r="R137" s="86" t="str">
        <f t="shared" si="25"/>
        <v>322</v>
      </c>
      <c r="S137" s="86" t="str">
        <f t="shared" si="26"/>
        <v>32</v>
      </c>
      <c r="T137" s="86" t="str">
        <f t="shared" si="27"/>
        <v>OV</v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>
        <v>52</v>
      </c>
      <c r="B138" s="91" t="str">
        <f t="shared" si="21"/>
        <v>Ostale pomoći</v>
      </c>
      <c r="C138" s="96">
        <v>3237</v>
      </c>
      <c r="D138" s="91" t="str">
        <f t="shared" si="22"/>
        <v>Intelektualne i osobne usluge</v>
      </c>
      <c r="E138" s="129" t="s">
        <v>699</v>
      </c>
      <c r="F138" s="91" t="str">
        <f t="shared" si="23"/>
        <v>NOVI PODPROJEKT</v>
      </c>
      <c r="G138" s="91" t="str">
        <f t="shared" si="24"/>
        <v>NOVI PODPROJEKT</v>
      </c>
      <c r="H138" s="128">
        <v>1000</v>
      </c>
      <c r="I138" s="128">
        <v>0</v>
      </c>
      <c r="J138" s="128"/>
      <c r="K138" s="143"/>
      <c r="L138" s="142"/>
      <c r="M138" s="142"/>
      <c r="N138" s="143"/>
      <c r="O138" s="322"/>
      <c r="P138" s="95"/>
      <c r="R138" s="86" t="str">
        <f t="shared" si="25"/>
        <v>323</v>
      </c>
      <c r="S138" s="86" t="str">
        <f t="shared" si="26"/>
        <v>32</v>
      </c>
      <c r="T138" s="86" t="str">
        <f t="shared" si="27"/>
        <v>OV</v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>
        <v>52</v>
      </c>
      <c r="B139" s="91" t="str">
        <f t="shared" si="21"/>
        <v>Ostale pomoći</v>
      </c>
      <c r="C139" s="96">
        <v>3241</v>
      </c>
      <c r="D139" s="91" t="str">
        <f t="shared" si="22"/>
        <v>Naknade troškova osobama izvan radnog odnosa</v>
      </c>
      <c r="E139" s="129" t="s">
        <v>699</v>
      </c>
      <c r="F139" s="91" t="str">
        <f t="shared" si="23"/>
        <v>NOVI PODPROJEKT</v>
      </c>
      <c r="G139" s="91" t="str">
        <f t="shared" si="24"/>
        <v>NOVI PODPROJEKT</v>
      </c>
      <c r="H139" s="128">
        <v>42000</v>
      </c>
      <c r="I139" s="128">
        <v>12000</v>
      </c>
      <c r="J139" s="128"/>
      <c r="K139" s="143"/>
      <c r="L139" s="142"/>
      <c r="M139" s="142"/>
      <c r="N139" s="143"/>
      <c r="O139" s="322"/>
      <c r="P139" s="95"/>
      <c r="R139" s="86" t="str">
        <f t="shared" si="25"/>
        <v>324</v>
      </c>
      <c r="S139" s="86" t="str">
        <f t="shared" si="26"/>
        <v>32</v>
      </c>
      <c r="T139" s="86" t="str">
        <f t="shared" si="27"/>
        <v>OV</v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>
        <v>52</v>
      </c>
      <c r="B140" s="91" t="str">
        <f t="shared" si="21"/>
        <v>Ostale pomoći</v>
      </c>
      <c r="C140" s="96">
        <v>3293</v>
      </c>
      <c r="D140" s="91" t="str">
        <f t="shared" si="22"/>
        <v>Reprezentacija</v>
      </c>
      <c r="E140" s="129" t="s">
        <v>699</v>
      </c>
      <c r="F140" s="91" t="str">
        <f t="shared" si="23"/>
        <v>NOVI PODPROJEKT</v>
      </c>
      <c r="G140" s="91" t="str">
        <f t="shared" si="24"/>
        <v>NOVI PODPROJEKT</v>
      </c>
      <c r="H140" s="128">
        <v>1000</v>
      </c>
      <c r="I140" s="128">
        <v>1180</v>
      </c>
      <c r="J140" s="128"/>
      <c r="K140" s="143"/>
      <c r="L140" s="142"/>
      <c r="M140" s="142"/>
      <c r="N140" s="143"/>
      <c r="O140" s="322"/>
      <c r="P140" s="95"/>
      <c r="R140" s="86" t="str">
        <f t="shared" si="25"/>
        <v>329</v>
      </c>
      <c r="S140" s="86" t="str">
        <f t="shared" si="26"/>
        <v>32</v>
      </c>
      <c r="T140" s="86" t="str">
        <f t="shared" si="27"/>
        <v>OV</v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>
        <v>52</v>
      </c>
      <c r="B141" s="91" t="str">
        <f t="shared" si="21"/>
        <v>Ostale pomoći</v>
      </c>
      <c r="C141" s="96">
        <v>3299</v>
      </c>
      <c r="D141" s="91" t="str">
        <f t="shared" si="22"/>
        <v>Ostali nespomenuti rashodi poslovanja</v>
      </c>
      <c r="E141" s="129" t="s">
        <v>699</v>
      </c>
      <c r="F141" s="91" t="str">
        <f t="shared" si="23"/>
        <v>NOVI PODPROJEKT</v>
      </c>
      <c r="G141" s="91" t="str">
        <f t="shared" si="24"/>
        <v>NOVI PODPROJEKT</v>
      </c>
      <c r="H141" s="128">
        <v>2000</v>
      </c>
      <c r="I141" s="128">
        <v>2000</v>
      </c>
      <c r="J141" s="128"/>
      <c r="K141" s="143"/>
      <c r="L141" s="142"/>
      <c r="M141" s="142"/>
      <c r="N141" s="143"/>
      <c r="O141" s="322"/>
      <c r="P141" s="95"/>
      <c r="R141" s="86" t="str">
        <f t="shared" si="25"/>
        <v>329</v>
      </c>
      <c r="S141" s="86" t="str">
        <f t="shared" si="26"/>
        <v>32</v>
      </c>
      <c r="T141" s="86" t="str">
        <f t="shared" si="27"/>
        <v>OV</v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>
        <v>52</v>
      </c>
      <c r="B142" s="91" t="str">
        <f t="shared" si="21"/>
        <v>Ostale pomoći</v>
      </c>
      <c r="C142" s="96">
        <v>3721</v>
      </c>
      <c r="D142" s="91" t="str">
        <f t="shared" si="22"/>
        <v>Naknade građanima i kućanstvima u novcu</v>
      </c>
      <c r="E142" s="129" t="s">
        <v>699</v>
      </c>
      <c r="F142" s="91" t="str">
        <f t="shared" si="23"/>
        <v>NOVI PODPROJEKT</v>
      </c>
      <c r="G142" s="91" t="str">
        <f t="shared" si="24"/>
        <v>NOVI PODPROJEKT</v>
      </c>
      <c r="H142" s="128">
        <v>8300</v>
      </c>
      <c r="I142" s="128">
        <v>0</v>
      </c>
      <c r="J142" s="128"/>
      <c r="K142" s="143"/>
      <c r="L142" s="142"/>
      <c r="M142" s="142"/>
      <c r="N142" s="143"/>
      <c r="O142" s="322"/>
      <c r="P142" s="95"/>
      <c r="R142" s="86" t="str">
        <f t="shared" si="25"/>
        <v>372</v>
      </c>
      <c r="S142" s="86" t="str">
        <f t="shared" si="26"/>
        <v>37</v>
      </c>
      <c r="T142" s="86" t="str">
        <f t="shared" si="27"/>
        <v>OV</v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xWindow="724" yWindow="741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724" yWindow="741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topLeftCell="D1" zoomScale="80" zoomScaleNormal="80" workbookViewId="0">
      <selection activeCell="I6" sqref="I6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1220620</v>
      </c>
      <c r="E5" s="3"/>
      <c r="F5" s="3"/>
      <c r="G5" s="3"/>
      <c r="H5" s="3"/>
      <c r="I5" s="3"/>
      <c r="J5" s="3">
        <v>531228</v>
      </c>
      <c r="K5" s="3">
        <v>689392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10033323</v>
      </c>
      <c r="E6" s="12">
        <f>+'A.1 PRIHODI'!E8</f>
        <v>8141427</v>
      </c>
      <c r="F6" s="12">
        <f>+'A.1 PRIHODI'!F8</f>
        <v>0</v>
      </c>
      <c r="G6" s="12">
        <f>+'A.1 PRIHODI'!G8</f>
        <v>610525</v>
      </c>
      <c r="H6" s="12">
        <f>+'A.1 PRIHODI'!H8</f>
        <v>0</v>
      </c>
      <c r="I6" s="12">
        <f>+'A.1 PRIHODI'!I8+'B. RAČUN FIN'!I6</f>
        <v>523601</v>
      </c>
      <c r="J6" s="12">
        <f>+'A.1 PRIHODI'!J8</f>
        <v>183885</v>
      </c>
      <c r="K6" s="12">
        <f>+'A.1 PRIHODI'!K8</f>
        <v>445508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128377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-139581</v>
      </c>
      <c r="E7" s="197"/>
      <c r="F7" s="197"/>
      <c r="G7" s="197"/>
      <c r="H7" s="197"/>
      <c r="I7" s="197"/>
      <c r="J7" s="197"/>
      <c r="K7" s="197">
        <v>-139581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11114362</v>
      </c>
      <c r="E8" s="12">
        <f>+E5+E6+E7</f>
        <v>8141427</v>
      </c>
      <c r="F8" s="12">
        <f t="shared" ref="F8:W8" si="1">+F5+F6+F7</f>
        <v>0</v>
      </c>
      <c r="G8" s="12">
        <f t="shared" si="1"/>
        <v>610525</v>
      </c>
      <c r="H8" s="12">
        <f t="shared" si="1"/>
        <v>0</v>
      </c>
      <c r="I8" s="12">
        <f t="shared" si="1"/>
        <v>523601</v>
      </c>
      <c r="J8" s="12">
        <f t="shared" si="1"/>
        <v>715113</v>
      </c>
      <c r="K8" s="12">
        <f t="shared" si="1"/>
        <v>995319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128377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11114362</v>
      </c>
      <c r="E9" s="82">
        <f>+'A.2 RASHODI'!E4+'B. RAČUN FIN'!E11</f>
        <v>8141427</v>
      </c>
      <c r="F9" s="82">
        <f>+'A.2 RASHODI'!F4+'B. RAČUN FIN'!F11</f>
        <v>0</v>
      </c>
      <c r="G9" s="82">
        <f>+'A.2 RASHODI'!G4+'B. RAČUN FIN'!G11</f>
        <v>610525</v>
      </c>
      <c r="H9" s="82">
        <f>+'A.2 RASHODI'!H4+'B. RAČUN FIN'!H11</f>
        <v>0</v>
      </c>
      <c r="I9" s="82">
        <f>+'A.2 RASHODI'!I4+'B. RAČUN FIN'!I11</f>
        <v>523601</v>
      </c>
      <c r="J9" s="82">
        <f>+'A.2 RASHODI'!J4+'B. RAČUN FIN'!J11</f>
        <v>715113</v>
      </c>
      <c r="K9" s="82">
        <f>+'A.2 RASHODI'!K4+'B. RAČUN FIN'!K11</f>
        <v>995319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128377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139581</v>
      </c>
      <c r="E13" s="131">
        <f t="shared" ref="E13:W13" si="4">-E7</f>
        <v>0</v>
      </c>
      <c r="F13" s="131">
        <f t="shared" si="4"/>
        <v>0</v>
      </c>
      <c r="G13" s="131">
        <f t="shared" si="4"/>
        <v>0</v>
      </c>
      <c r="H13" s="131">
        <f t="shared" si="4"/>
        <v>0</v>
      </c>
      <c r="I13" s="131">
        <f t="shared" si="4"/>
        <v>0</v>
      </c>
      <c r="J13" s="131">
        <f t="shared" si="4"/>
        <v>0</v>
      </c>
      <c r="K13" s="131">
        <f t="shared" si="4"/>
        <v>139581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9430667</v>
      </c>
      <c r="E14" s="12">
        <f>+'A.1 PRIHODI'!E22</f>
        <v>8175374</v>
      </c>
      <c r="F14" s="12">
        <f>+'A.1 PRIHODI'!F22</f>
        <v>0</v>
      </c>
      <c r="G14" s="12">
        <f>+'A.1 PRIHODI'!G22</f>
        <v>610525</v>
      </c>
      <c r="H14" s="12">
        <f>+'A.1 PRIHODI'!H22</f>
        <v>0</v>
      </c>
      <c r="I14" s="12">
        <f>+'A.1 PRIHODI'!I22+'B. RAČUN FIN'!I17</f>
        <v>523601</v>
      </c>
      <c r="J14" s="12">
        <f>+'A.1 PRIHODI'!J22</f>
        <v>16260</v>
      </c>
      <c r="K14" s="12">
        <f>+'A.1 PRIHODI'!K22</f>
        <v>104907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0</v>
      </c>
      <c r="E15" s="65"/>
      <c r="F15" s="65"/>
      <c r="G15" s="65"/>
      <c r="H15" s="65"/>
      <c r="I15" s="65"/>
      <c r="J15" s="65"/>
      <c r="K15" s="65"/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9570248</v>
      </c>
      <c r="E16" s="12">
        <f>+E13+E14+E15</f>
        <v>8175374</v>
      </c>
      <c r="F16" s="12">
        <f t="shared" ref="F16:W16" si="5">+F13+F14+F15</f>
        <v>0</v>
      </c>
      <c r="G16" s="12">
        <f t="shared" si="5"/>
        <v>610525</v>
      </c>
      <c r="H16" s="12">
        <f t="shared" si="5"/>
        <v>0</v>
      </c>
      <c r="I16" s="12">
        <f t="shared" si="5"/>
        <v>523601</v>
      </c>
      <c r="J16" s="12">
        <f t="shared" si="5"/>
        <v>16260</v>
      </c>
      <c r="K16" s="12">
        <f t="shared" si="5"/>
        <v>244488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9570248</v>
      </c>
      <c r="E17" s="82">
        <f>+'A.2 RASHODI'!E21+'B. RAČUN FIN'!E22</f>
        <v>8175374</v>
      </c>
      <c r="F17" s="82">
        <f>+'A.2 RASHODI'!F21+'B. RAČUN FIN'!F22</f>
        <v>0</v>
      </c>
      <c r="G17" s="82">
        <f>+'A.2 RASHODI'!G21+'B. RAČUN FIN'!G22</f>
        <v>610525</v>
      </c>
      <c r="H17" s="82">
        <f>+'A.2 RASHODI'!H21+'B. RAČUN FIN'!H22</f>
        <v>0</v>
      </c>
      <c r="I17" s="82">
        <f>+'A.2 RASHODI'!I21+'B. RAČUN FIN'!I22</f>
        <v>523601</v>
      </c>
      <c r="J17" s="82">
        <f>+'A.2 RASHODI'!J21+'B. RAČUN FIN'!J22</f>
        <v>16260</v>
      </c>
      <c r="K17" s="82">
        <f>+'A.2 RASHODI'!K21+'B. RAČUN FIN'!K22</f>
        <v>244488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0</v>
      </c>
      <c r="E21" s="131">
        <f t="shared" ref="E21:W21" si="8">-E15</f>
        <v>0</v>
      </c>
      <c r="F21" s="131">
        <f t="shared" si="8"/>
        <v>0</v>
      </c>
      <c r="G21" s="131">
        <f t="shared" si="8"/>
        <v>0</v>
      </c>
      <c r="H21" s="131">
        <f t="shared" si="8"/>
        <v>0</v>
      </c>
      <c r="I21" s="131">
        <f t="shared" si="8"/>
        <v>0</v>
      </c>
      <c r="J21" s="131">
        <f t="shared" si="8"/>
        <v>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9365009</v>
      </c>
      <c r="E22" s="12">
        <f>+'A.1 PRIHODI'!E36</f>
        <v>8209481</v>
      </c>
      <c r="F22" s="12">
        <f>+'A.1 PRIHODI'!F36</f>
        <v>0</v>
      </c>
      <c r="G22" s="12">
        <f>+'A.1 PRIHODI'!G36</f>
        <v>610525</v>
      </c>
      <c r="H22" s="12">
        <f>+'A.1 PRIHODI'!H36</f>
        <v>0</v>
      </c>
      <c r="I22" s="12">
        <f>+'A.1 PRIHODI'!I36+'B. RAČUN FIN'!I28</f>
        <v>523601</v>
      </c>
      <c r="J22" s="12">
        <f>+'A.1 PRIHODI'!J36</f>
        <v>0</v>
      </c>
      <c r="K22" s="12">
        <f>+'A.1 PRIHODI'!K36</f>
        <v>21402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0</v>
      </c>
      <c r="E23" s="65"/>
      <c r="F23" s="65"/>
      <c r="G23" s="65"/>
      <c r="H23" s="65"/>
      <c r="I23" s="65"/>
      <c r="J23" s="65"/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9365009</v>
      </c>
      <c r="E24" s="12">
        <f>+E21+E22+E23</f>
        <v>8209481</v>
      </c>
      <c r="F24" s="12">
        <f t="shared" ref="F24:W24" si="9">+F21+F22+F23</f>
        <v>0</v>
      </c>
      <c r="G24" s="12">
        <f t="shared" si="9"/>
        <v>610525</v>
      </c>
      <c r="H24" s="12">
        <f t="shared" si="9"/>
        <v>0</v>
      </c>
      <c r="I24" s="12">
        <f t="shared" si="9"/>
        <v>523601</v>
      </c>
      <c r="J24" s="12">
        <f t="shared" si="9"/>
        <v>0</v>
      </c>
      <c r="K24" s="12">
        <f t="shared" si="9"/>
        <v>21402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9365009</v>
      </c>
      <c r="E25" s="82">
        <f>+'A.2 RASHODI'!E38+'B. RAČUN FIN'!E33</f>
        <v>8209481</v>
      </c>
      <c r="F25" s="82">
        <f>+'A.2 RASHODI'!F38+'B. RAČUN FIN'!F33</f>
        <v>0</v>
      </c>
      <c r="G25" s="82">
        <f>+'A.2 RASHODI'!G38+'B. RAČUN FIN'!G33</f>
        <v>610525</v>
      </c>
      <c r="H25" s="82">
        <f>+'A.2 RASHODI'!H38+'B. RAČUN FIN'!H33</f>
        <v>0</v>
      </c>
      <c r="I25" s="82">
        <f>+'A.2 RASHODI'!I38+'B. RAČUN FIN'!I33</f>
        <v>523601</v>
      </c>
      <c r="J25" s="82">
        <f>+'A.2 RASHODI'!J38+'B. RAČUN FIN'!J33</f>
        <v>0</v>
      </c>
      <c r="K25" s="82">
        <f>+'A.2 RASHODI'!K38+'B. RAČUN FIN'!K33</f>
        <v>21402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G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10033323</v>
      </c>
      <c r="E8" s="69">
        <f>+E19+E16</f>
        <v>8141427</v>
      </c>
      <c r="F8" s="69">
        <f>+F19+F16</f>
        <v>0</v>
      </c>
      <c r="G8" s="69">
        <f>+G19+G16</f>
        <v>610525</v>
      </c>
      <c r="H8" s="69">
        <f t="shared" ref="H8:V8" si="0">+H19+H16</f>
        <v>0</v>
      </c>
      <c r="I8" s="69">
        <f t="shared" si="0"/>
        <v>523601</v>
      </c>
      <c r="J8" s="69">
        <f>+J19+J16</f>
        <v>183885</v>
      </c>
      <c r="K8" s="69">
        <f t="shared" si="0"/>
        <v>445508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128377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629393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183885</v>
      </c>
      <c r="K10" s="132">
        <f>SUMIFS('Unos prihoda i primitaka'!$G$3:$G$501,'Unos prihoda i primitaka'!$C$3:$C$501,"=52",'Unos prihoda i primitaka'!$L$3:$L$501,"=63")</f>
        <v>445508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523601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523601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738902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610525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128377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8141427</v>
      </c>
      <c r="E14" s="132">
        <f>SUMIFS('Unos prihoda i primitaka'!$G$3:$G$501,'Unos prihoda i primitaka'!$C$3:$C$501,"=11",'Unos prihoda i primitaka'!$L$3:$L$501,"=67")</f>
        <v>8141427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10033323</v>
      </c>
      <c r="E16" s="4">
        <f t="shared" ref="E16:V16" si="2">SUM(E9:E15)</f>
        <v>8141427</v>
      </c>
      <c r="F16" s="4">
        <f t="shared" si="2"/>
        <v>0</v>
      </c>
      <c r="G16" s="4">
        <f t="shared" si="2"/>
        <v>610525</v>
      </c>
      <c r="H16" s="4">
        <f t="shared" si="2"/>
        <v>0</v>
      </c>
      <c r="I16" s="4">
        <f t="shared" si="2"/>
        <v>523601</v>
      </c>
      <c r="J16" s="4">
        <f t="shared" si="2"/>
        <v>183885</v>
      </c>
      <c r="K16" s="4">
        <f t="shared" si="2"/>
        <v>445508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128377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9430667</v>
      </c>
      <c r="E22" s="69">
        <f t="shared" ref="E22:V22" si="4">+E33+E30</f>
        <v>8175374</v>
      </c>
      <c r="F22" s="69">
        <f t="shared" si="4"/>
        <v>0</v>
      </c>
      <c r="G22" s="69">
        <f t="shared" si="4"/>
        <v>610525</v>
      </c>
      <c r="H22" s="69">
        <f t="shared" si="4"/>
        <v>0</v>
      </c>
      <c r="I22" s="69">
        <f t="shared" si="4"/>
        <v>523601</v>
      </c>
      <c r="J22" s="69">
        <f t="shared" si="4"/>
        <v>16260</v>
      </c>
      <c r="K22" s="69">
        <f t="shared" si="4"/>
        <v>104907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121167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16260</v>
      </c>
      <c r="K24" s="132">
        <f>SUMIFS('Unos prihoda i primitaka'!$H$3:$H$501,'Unos prihoda i primitaka'!$C$3:$C$501,"=52",'Unos prihoda i primitaka'!$L$3:$L$501,"=63")</f>
        <v>104907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523601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523601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610525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610525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8175374</v>
      </c>
      <c r="E28" s="132">
        <f>SUMIFS('Unos prihoda i primitaka'!$H$3:$H$501,'Unos prihoda i primitaka'!$C$3:$C$501,"=11",'Unos prihoda i primitaka'!$L$3:$L$501,"=67")</f>
        <v>8175374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9430667</v>
      </c>
      <c r="E30" s="4">
        <f t="shared" ref="E30:V30" si="6">SUM(E23:E29)</f>
        <v>8175374</v>
      </c>
      <c r="F30" s="4">
        <f t="shared" si="6"/>
        <v>0</v>
      </c>
      <c r="G30" s="4">
        <f t="shared" si="6"/>
        <v>610525</v>
      </c>
      <c r="H30" s="4">
        <f t="shared" si="6"/>
        <v>0</v>
      </c>
      <c r="I30" s="4">
        <f t="shared" si="6"/>
        <v>523601</v>
      </c>
      <c r="J30" s="4">
        <f t="shared" si="6"/>
        <v>16260</v>
      </c>
      <c r="K30" s="4">
        <f t="shared" si="6"/>
        <v>104907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9365009</v>
      </c>
      <c r="E36" s="69">
        <f t="shared" ref="E36:V36" si="9">+E47+E44</f>
        <v>8209481</v>
      </c>
      <c r="F36" s="69">
        <f t="shared" si="9"/>
        <v>0</v>
      </c>
      <c r="G36" s="69">
        <f t="shared" si="9"/>
        <v>610525</v>
      </c>
      <c r="H36" s="69">
        <f t="shared" si="9"/>
        <v>0</v>
      </c>
      <c r="I36" s="69">
        <f t="shared" si="9"/>
        <v>523601</v>
      </c>
      <c r="J36" s="69">
        <f t="shared" si="9"/>
        <v>0</v>
      </c>
      <c r="K36" s="69">
        <f t="shared" si="9"/>
        <v>21402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21402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21402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523601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523601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610525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610525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8209481</v>
      </c>
      <c r="E42" s="132">
        <f>SUMIFS('Unos prihoda i primitaka'!$I$3:$I$501,'Unos prihoda i primitaka'!$C$3:$C$501,"=11",'Unos prihoda i primitaka'!$L$3:$L$501,"=67")</f>
        <v>8209481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9365009</v>
      </c>
      <c r="E44" s="4">
        <f t="shared" ref="E44:V44" si="10">SUM(E37:E43)</f>
        <v>8209481</v>
      </c>
      <c r="F44" s="4">
        <f t="shared" si="10"/>
        <v>0</v>
      </c>
      <c r="G44" s="4">
        <f t="shared" si="10"/>
        <v>610525</v>
      </c>
      <c r="H44" s="4">
        <f t="shared" si="10"/>
        <v>0</v>
      </c>
      <c r="I44" s="4">
        <f t="shared" si="10"/>
        <v>523601</v>
      </c>
      <c r="J44" s="4">
        <f t="shared" si="10"/>
        <v>0</v>
      </c>
      <c r="K44" s="4">
        <f t="shared" si="10"/>
        <v>21402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.25" right="0.25" top="0.75" bottom="0.75" header="0.3" footer="0.3"/>
  <pageSetup paperSize="9" scale="51" fitToWidth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C3628"/>
  <sheetViews>
    <sheetView showGridLines="0" zoomScale="80" zoomScaleNormal="80" zoomScaleSheetLayoutView="80" workbookViewId="0">
      <pane xSplit="1" ySplit="1" topLeftCell="J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11114362</v>
      </c>
      <c r="E4" s="70">
        <f>E5+E13</f>
        <v>8141427</v>
      </c>
      <c r="F4" s="70">
        <f t="shared" ref="F4:W4" si="0">F5+F13</f>
        <v>0</v>
      </c>
      <c r="G4" s="70">
        <f t="shared" si="0"/>
        <v>610525</v>
      </c>
      <c r="H4" s="70">
        <f t="shared" si="0"/>
        <v>0</v>
      </c>
      <c r="I4" s="70">
        <f t="shared" si="0"/>
        <v>523601</v>
      </c>
      <c r="J4" s="70">
        <f t="shared" si="0"/>
        <v>715113</v>
      </c>
      <c r="K4" s="70">
        <f>K5+K13</f>
        <v>995319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128377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10983448</v>
      </c>
      <c r="E5" s="78">
        <f t="shared" ref="E5:G5" si="2">SUM(E6:E12)</f>
        <v>8119513</v>
      </c>
      <c r="F5" s="78">
        <f t="shared" si="2"/>
        <v>0</v>
      </c>
      <c r="G5" s="78">
        <f t="shared" si="2"/>
        <v>610525</v>
      </c>
      <c r="H5" s="78">
        <f>SUM(H6:H12)</f>
        <v>0</v>
      </c>
      <c r="I5" s="78">
        <f t="shared" ref="I5:K5" si="3">SUM(I6:I12)</f>
        <v>523601</v>
      </c>
      <c r="J5" s="78">
        <f t="shared" si="3"/>
        <v>606113</v>
      </c>
      <c r="K5" s="78">
        <f t="shared" si="3"/>
        <v>995319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128377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8090489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7095001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229743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151304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237577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275366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101498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1906692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738795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376137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345752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87656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331473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26879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5193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548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4645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525460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280880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244580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190168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19723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26545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143900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265446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265446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130914</v>
      </c>
      <c r="E13" s="79">
        <f t="shared" ref="E13:G13" si="6">SUM(E14:E18)</f>
        <v>21914</v>
      </c>
      <c r="F13" s="79">
        <f t="shared" si="6"/>
        <v>0</v>
      </c>
      <c r="G13" s="79">
        <f t="shared" si="6"/>
        <v>0</v>
      </c>
      <c r="H13" s="79">
        <f>SUM(H14:H18)</f>
        <v>0</v>
      </c>
      <c r="I13" s="79">
        <f t="shared" ref="I13:K13" si="7">SUM(I14:I18)</f>
        <v>0</v>
      </c>
      <c r="J13" s="79">
        <f t="shared" si="7"/>
        <v>109000</v>
      </c>
      <c r="K13" s="79">
        <f t="shared" si="7"/>
        <v>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130914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21914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109000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9570248</v>
      </c>
      <c r="E21" s="70">
        <f>+E22+E30</f>
        <v>8175374</v>
      </c>
      <c r="F21" s="70">
        <f t="shared" ref="F21:W21" si="11">+F22+F30</f>
        <v>0</v>
      </c>
      <c r="G21" s="70">
        <f t="shared" si="11"/>
        <v>610525</v>
      </c>
      <c r="H21" s="70">
        <f t="shared" si="11"/>
        <v>0</v>
      </c>
      <c r="I21" s="70">
        <f t="shared" si="11"/>
        <v>523601</v>
      </c>
      <c r="J21" s="70">
        <f t="shared" si="11"/>
        <v>16260</v>
      </c>
      <c r="K21" s="70">
        <f t="shared" si="11"/>
        <v>244488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9548334</v>
      </c>
      <c r="E22" s="78">
        <f t="shared" ref="E22:W22" si="12">SUM(E23:E29)</f>
        <v>8153460</v>
      </c>
      <c r="F22" s="78">
        <f t="shared" si="12"/>
        <v>0</v>
      </c>
      <c r="G22" s="78">
        <f t="shared" si="12"/>
        <v>610525</v>
      </c>
      <c r="H22" s="78">
        <f>SUM(H23:H29)</f>
        <v>0</v>
      </c>
      <c r="I22" s="78">
        <f t="shared" si="12"/>
        <v>523601</v>
      </c>
      <c r="J22" s="78">
        <f t="shared" si="12"/>
        <v>16260</v>
      </c>
      <c r="K22" s="78">
        <f t="shared" si="12"/>
        <v>244488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7567367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7128948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229743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151304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9200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48172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1535237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738795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376137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345752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7060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67493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5193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548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4645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102023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102023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73068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19723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26545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26800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265446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265446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21914</v>
      </c>
      <c r="E30" s="79">
        <f t="shared" ref="E30:G30" si="13">SUM(E31:E35)</f>
        <v>21914</v>
      </c>
      <c r="F30" s="79">
        <f t="shared" si="13"/>
        <v>0</v>
      </c>
      <c r="G30" s="79">
        <f t="shared" si="13"/>
        <v>0</v>
      </c>
      <c r="H30" s="79">
        <f>SUM(H31:H35)</f>
        <v>0</v>
      </c>
      <c r="I30" s="79">
        <f t="shared" ref="I30:K30" si="14">SUM(I31:I35)</f>
        <v>0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21914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21914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9365009</v>
      </c>
      <c r="E38" s="70">
        <f>E39+E47</f>
        <v>8209481</v>
      </c>
      <c r="F38" s="70">
        <f t="shared" ref="F38:W38" si="18">F39+F47</f>
        <v>0</v>
      </c>
      <c r="G38" s="70">
        <f t="shared" si="18"/>
        <v>610525</v>
      </c>
      <c r="H38" s="70">
        <f t="shared" si="18"/>
        <v>0</v>
      </c>
      <c r="I38" s="70">
        <f t="shared" si="18"/>
        <v>523601</v>
      </c>
      <c r="J38" s="70">
        <f t="shared" si="18"/>
        <v>0</v>
      </c>
      <c r="K38" s="70">
        <f t="shared" si="18"/>
        <v>21402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9343095</v>
      </c>
      <c r="E39" s="78">
        <f t="shared" ref="E39:G39" si="19">SUM(E40:E46)</f>
        <v>8187567</v>
      </c>
      <c r="F39" s="78">
        <f t="shared" si="19"/>
        <v>0</v>
      </c>
      <c r="G39" s="78">
        <f t="shared" si="19"/>
        <v>610525</v>
      </c>
      <c r="H39" s="78">
        <f>SUM(H40:H46)</f>
        <v>0</v>
      </c>
      <c r="I39" s="78">
        <f t="shared" ref="I39:K39" si="20">SUM(I40:I46)</f>
        <v>523601</v>
      </c>
      <c r="J39" s="78">
        <f t="shared" si="20"/>
        <v>0</v>
      </c>
      <c r="K39" s="78">
        <f t="shared" si="20"/>
        <v>21402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7562822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7163055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229743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151304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18720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1463366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738795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376137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345752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2682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5193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548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4645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46268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19723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26545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265446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265446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21914</v>
      </c>
      <c r="E47" s="79">
        <f t="shared" ref="E47:G47" si="23">SUM(E48:E52)</f>
        <v>21914</v>
      </c>
      <c r="F47" s="79">
        <f t="shared" si="23"/>
        <v>0</v>
      </c>
      <c r="G47" s="79">
        <f t="shared" si="23"/>
        <v>0</v>
      </c>
      <c r="H47" s="79">
        <f>SUM(H48:H52)</f>
        <v>0</v>
      </c>
      <c r="I47" s="79">
        <f t="shared" ref="I47:K47" si="24">SUM(I48:I52)</f>
        <v>0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21914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21914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25" right="0.25" top="0.75" bottom="0.75" header="0.3" footer="0.3"/>
  <pageSetup paperSize="9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topLeftCell="A7" workbookViewId="0">
      <selection activeCell="N20" sqref="N20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11114362</v>
      </c>
      <c r="D5" s="339">
        <f t="shared" ref="D5:E5" si="0">+D6+D9+D11+D14+D25+D28+D30</f>
        <v>9570248</v>
      </c>
      <c r="E5" s="339">
        <f t="shared" si="0"/>
        <v>9365009</v>
      </c>
    </row>
    <row r="6" spans="1:193">
      <c r="A6" s="312">
        <v>1</v>
      </c>
      <c r="B6" s="67" t="s">
        <v>5131</v>
      </c>
      <c r="C6" s="338">
        <f>+C7+C8</f>
        <v>8141427</v>
      </c>
      <c r="D6" s="338">
        <f t="shared" ref="D6:E6" si="1">+D7+D8</f>
        <v>8175374</v>
      </c>
      <c r="E6" s="338">
        <f t="shared" si="1"/>
        <v>8209481</v>
      </c>
    </row>
    <row r="7" spans="1:193">
      <c r="A7" s="309">
        <v>11</v>
      </c>
      <c r="B7" s="48" t="s">
        <v>5118</v>
      </c>
      <c r="C7" s="337">
        <f>+'A.2 RASHODI'!E4</f>
        <v>8141427</v>
      </c>
      <c r="D7" s="337">
        <f>+'A.2 RASHODI'!E21</f>
        <v>8175374</v>
      </c>
      <c r="E7" s="337">
        <f>+'A.2 RASHODI'!E38</f>
        <v>8209481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610525</v>
      </c>
      <c r="D9" s="338">
        <f t="shared" ref="D9:E9" si="2">+D10</f>
        <v>610525</v>
      </c>
      <c r="E9" s="338">
        <f t="shared" si="2"/>
        <v>610525</v>
      </c>
    </row>
    <row r="10" spans="1:193">
      <c r="A10" s="309">
        <v>31</v>
      </c>
      <c r="B10" s="48" t="s">
        <v>5119</v>
      </c>
      <c r="C10" s="337">
        <f>+'A.2 RASHODI'!G4</f>
        <v>610525</v>
      </c>
      <c r="D10" s="337">
        <f>+'A.2 RASHODI'!G21</f>
        <v>610525</v>
      </c>
      <c r="E10" s="337">
        <f>+'A.2 RASHODI'!G38</f>
        <v>610525</v>
      </c>
    </row>
    <row r="11" spans="1:193">
      <c r="A11" s="312">
        <v>4</v>
      </c>
      <c r="B11" s="67" t="s">
        <v>5133</v>
      </c>
      <c r="C11" s="338">
        <f>+C12+C13</f>
        <v>523601</v>
      </c>
      <c r="D11" s="338">
        <f t="shared" ref="D11:E11" si="3">+D12+D13</f>
        <v>523601</v>
      </c>
      <c r="E11" s="338">
        <f t="shared" si="3"/>
        <v>523601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523601</v>
      </c>
      <c r="D13" s="337">
        <f>+'A.2 RASHODI'!I21</f>
        <v>523601</v>
      </c>
      <c r="E13" s="337">
        <f>+'A.2 RASHODI'!I38</f>
        <v>523601</v>
      </c>
    </row>
    <row r="14" spans="1:193">
      <c r="A14" s="312">
        <v>5</v>
      </c>
      <c r="B14" s="67" t="s">
        <v>5134</v>
      </c>
      <c r="C14" s="338">
        <f>SUM(C15:C24)</f>
        <v>1710432</v>
      </c>
      <c r="D14" s="338">
        <f t="shared" ref="D14:E14" si="4">SUM(D15:D24)</f>
        <v>260748</v>
      </c>
      <c r="E14" s="338">
        <f t="shared" si="4"/>
        <v>21402</v>
      </c>
    </row>
    <row r="15" spans="1:193">
      <c r="A15" s="309">
        <v>51</v>
      </c>
      <c r="B15" s="48" t="s">
        <v>5122</v>
      </c>
      <c r="C15" s="337">
        <f>+'A.2 RASHODI'!J4</f>
        <v>715113</v>
      </c>
      <c r="D15" s="337">
        <f>+'A.2 RASHODI'!J21</f>
        <v>16260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995319</v>
      </c>
      <c r="D16" s="337">
        <f>+'A.2 RASHODI'!K21</f>
        <v>244488</v>
      </c>
      <c r="E16" s="337">
        <f>+'A.2 RASHODI'!K38</f>
        <v>21402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128377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128377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RASHODI'!V38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25" right="0.25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C53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10521102</v>
      </c>
      <c r="D5" s="70">
        <f t="shared" ref="D5:E5" si="0">+D6+D15+D21+D28+D38+D45+D52+D59+D66+D75</f>
        <v>9345402</v>
      </c>
      <c r="E5" s="70">
        <f t="shared" si="0"/>
        <v>9365009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10521102</v>
      </c>
      <c r="D66" s="345">
        <f>SUM(D67:D74)</f>
        <v>9345402</v>
      </c>
      <c r="E66" s="345">
        <f>SUM(E67:E74)</f>
        <v>9365009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10521102</v>
      </c>
      <c r="D70" s="337">
        <f>SUMIF('Unos rashoda i izdataka'!$R$3:$R$501,'A.4 RASHODI FUNK'!$A70,'Unos rashoda i izdataka'!$K$3:$K$501)+SUMIF('Unos rashoda P4'!$T$3:$T$501,'A.4 RASHODI FUNK'!$A70,'Unos rashoda P4'!$I$3:$I$501)</f>
        <v>9345402</v>
      </c>
      <c r="E70" s="337">
        <f>SUMIF('Unos rashoda i izdataka'!$R$3:$R$501,'A.4 RASHODI FUNK'!$A70,'Unos rashoda i izdataka'!$L$3:$L$501)+SUMIF('Unos rashoda P4'!$T$3:$T$501,'A.4 RASHODI FUNK'!$A70,'Unos rashoda P4'!$J$3:$J$501)</f>
        <v>9365009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'Unos prihoda i primitaka'!Print_Area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2022-12-07T10:07:25Z</cp:lastPrinted>
  <dcterms:created xsi:type="dcterms:W3CDTF">2018-09-10T07:36:17Z</dcterms:created>
  <dcterms:modified xsi:type="dcterms:W3CDTF">2023-01-30T12:26:13Z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