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3"/>
  <workbookPr/>
  <mc:AlternateContent xmlns:mc="http://schemas.openxmlformats.org/markup-compatibility/2006">
    <mc:Choice Requires="x15">
      <x15ac:absPath xmlns:x15ac="http://schemas.microsoft.com/office/spreadsheetml/2010/11/ac" url="D:\Korisnik\Desktop\"/>
    </mc:Choice>
  </mc:AlternateContent>
  <xr:revisionPtr revIDLastSave="0" documentId="13_ncr:1_{4859AB83-C9E0-4C8E-92C9-D019456E1618}" xr6:coauthVersionLast="36" xr6:coauthVersionMax="36"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76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G288" i="9"/>
  <c r="E288" i="9" s="1"/>
  <c r="B288" i="9" s="1"/>
  <c r="F288" i="9"/>
  <c r="F287" i="9"/>
  <c r="F286" i="9"/>
  <c r="H285" i="9"/>
  <c r="G285" i="9"/>
  <c r="E285" i="9" s="1"/>
  <c r="B285" i="9" s="1"/>
  <c r="F285" i="9"/>
  <c r="H284" i="9"/>
  <c r="G284" i="9"/>
  <c r="F284" i="9"/>
  <c r="H283" i="9"/>
  <c r="G283" i="9"/>
  <c r="F283" i="9"/>
  <c r="F282" i="9"/>
  <c r="H281" i="9"/>
  <c r="G281" i="9"/>
  <c r="F281" i="9"/>
  <c r="H280" i="9"/>
  <c r="E280" i="9" s="1"/>
  <c r="B280" i="9" s="1"/>
  <c r="G280" i="9"/>
  <c r="F280" i="9"/>
  <c r="H279" i="9"/>
  <c r="G279" i="9"/>
  <c r="F279" i="9"/>
  <c r="F278" i="9"/>
  <c r="F277" i="9"/>
  <c r="F276" i="9"/>
  <c r="F275" i="9"/>
  <c r="L274" i="9"/>
  <c r="F274" i="9" s="1"/>
  <c r="H274" i="9"/>
  <c r="I273" i="9"/>
  <c r="H273" i="9"/>
  <c r="F273" i="9"/>
  <c r="E272" i="9"/>
  <c r="M271" i="9"/>
  <c r="L271" i="9"/>
  <c r="F271" i="9"/>
  <c r="B271" i="9" s="1"/>
  <c r="E271" i="9"/>
  <c r="M270" i="9"/>
  <c r="L270" i="9"/>
  <c r="F270" i="9" s="1"/>
  <c r="B270" i="9" s="1"/>
  <c r="E270" i="9"/>
  <c r="M269" i="9"/>
  <c r="F269" i="9" s="1"/>
  <c r="B269" i="9" s="1"/>
  <c r="L269" i="9"/>
  <c r="E269" i="9"/>
  <c r="M268" i="9"/>
  <c r="L268" i="9"/>
  <c r="F268" i="9"/>
  <c r="E268" i="9"/>
  <c r="B268" i="9" s="1"/>
  <c r="M267" i="9"/>
  <c r="L267" i="9"/>
  <c r="F267" i="9"/>
  <c r="B267" i="9" s="1"/>
  <c r="E267" i="9"/>
  <c r="M266" i="9"/>
  <c r="L266" i="9"/>
  <c r="F266" i="9" s="1"/>
  <c r="B266" i="9" s="1"/>
  <c r="E266" i="9"/>
  <c r="M265" i="9"/>
  <c r="F265" i="9" s="1"/>
  <c r="B265" i="9" s="1"/>
  <c r="L265" i="9"/>
  <c r="E265" i="9"/>
  <c r="M264" i="9"/>
  <c r="L264" i="9"/>
  <c r="F264" i="9"/>
  <c r="E264" i="9"/>
  <c r="B264" i="9" s="1"/>
  <c r="M263" i="9"/>
  <c r="L263" i="9"/>
  <c r="F263" i="9"/>
  <c r="B263" i="9" s="1"/>
  <c r="E263" i="9"/>
  <c r="M262" i="9"/>
  <c r="L262" i="9"/>
  <c r="F262" i="9" s="1"/>
  <c r="B262" i="9" s="1"/>
  <c r="E262" i="9"/>
  <c r="M261" i="9"/>
  <c r="F261" i="9" s="1"/>
  <c r="B261" i="9" s="1"/>
  <c r="L261" i="9"/>
  <c r="E261" i="9"/>
  <c r="M260" i="9"/>
  <c r="L260" i="9"/>
  <c r="F260" i="9"/>
  <c r="E260" i="9"/>
  <c r="B260" i="9" s="1"/>
  <c r="M259" i="9"/>
  <c r="L259" i="9"/>
  <c r="F259" i="9"/>
  <c r="B259" i="9" s="1"/>
  <c r="E259" i="9"/>
  <c r="M258" i="9"/>
  <c r="L258" i="9"/>
  <c r="F258" i="9" s="1"/>
  <c r="B258" i="9" s="1"/>
  <c r="E258" i="9"/>
  <c r="M257" i="9"/>
  <c r="F257" i="9" s="1"/>
  <c r="L257" i="9"/>
  <c r="E257" i="9"/>
  <c r="B257" i="9"/>
  <c r="M256" i="9"/>
  <c r="L256" i="9"/>
  <c r="F256" i="9"/>
  <c r="E256" i="9"/>
  <c r="B256" i="9" s="1"/>
  <c r="M255" i="9"/>
  <c r="L255" i="9"/>
  <c r="F255" i="9"/>
  <c r="B255" i="9" s="1"/>
  <c r="E255" i="9"/>
  <c r="M254" i="9"/>
  <c r="L254" i="9"/>
  <c r="F254" i="9" s="1"/>
  <c r="B254" i="9" s="1"/>
  <c r="E254" i="9"/>
  <c r="M253" i="9"/>
  <c r="F253" i="9" s="1"/>
  <c r="B253" i="9" s="1"/>
  <c r="L253" i="9"/>
  <c r="E253" i="9"/>
  <c r="M252" i="9"/>
  <c r="L252" i="9"/>
  <c r="F252" i="9"/>
  <c r="E252" i="9"/>
  <c r="B252" i="9" s="1"/>
  <c r="M251" i="9"/>
  <c r="L251" i="9"/>
  <c r="F251" i="9"/>
  <c r="B251" i="9" s="1"/>
  <c r="E251" i="9"/>
  <c r="M250" i="9"/>
  <c r="L250" i="9"/>
  <c r="F250" i="9" s="1"/>
  <c r="B250" i="9" s="1"/>
  <c r="E250" i="9"/>
  <c r="M249" i="9"/>
  <c r="F249" i="9" s="1"/>
  <c r="B249" i="9" s="1"/>
  <c r="L249" i="9"/>
  <c r="E249" i="9"/>
  <c r="M248" i="9"/>
  <c r="L248" i="9"/>
  <c r="F248" i="9"/>
  <c r="E248" i="9"/>
  <c r="B248" i="9" s="1"/>
  <c r="M247" i="9"/>
  <c r="L247" i="9"/>
  <c r="F247" i="9"/>
  <c r="B247" i="9" s="1"/>
  <c r="E247" i="9"/>
  <c r="M246" i="9"/>
  <c r="L246" i="9"/>
  <c r="F246" i="9" s="1"/>
  <c r="B246" i="9" s="1"/>
  <c r="E246" i="9"/>
  <c r="M245" i="9"/>
  <c r="F245" i="9" s="1"/>
  <c r="B245" i="9" s="1"/>
  <c r="L245" i="9"/>
  <c r="E245" i="9"/>
  <c r="M244" i="9"/>
  <c r="L244" i="9"/>
  <c r="F244" i="9"/>
  <c r="E244" i="9"/>
  <c r="B244" i="9" s="1"/>
  <c r="M243" i="9"/>
  <c r="L243" i="9"/>
  <c r="F243" i="9"/>
  <c r="B243" i="9" s="1"/>
  <c r="E243" i="9"/>
  <c r="M242" i="9"/>
  <c r="L242" i="9"/>
  <c r="F242" i="9" s="1"/>
  <c r="B242" i="9" s="1"/>
  <c r="E242" i="9"/>
  <c r="M241" i="9"/>
  <c r="F241" i="9" s="1"/>
  <c r="L241" i="9"/>
  <c r="E241" i="9"/>
  <c r="B241" i="9"/>
  <c r="M240" i="9"/>
  <c r="L240" i="9"/>
  <c r="F240" i="9"/>
  <c r="E240" i="9"/>
  <c r="B240" i="9" s="1"/>
  <c r="M239" i="9"/>
  <c r="L239" i="9"/>
  <c r="F239" i="9"/>
  <c r="B239" i="9" s="1"/>
  <c r="E239" i="9"/>
  <c r="M238" i="9"/>
  <c r="L238" i="9"/>
  <c r="F238" i="9" s="1"/>
  <c r="B238" i="9" s="1"/>
  <c r="E238" i="9"/>
  <c r="M237" i="9"/>
  <c r="F237" i="9" s="1"/>
  <c r="B237" i="9" s="1"/>
  <c r="L237" i="9"/>
  <c r="E237" i="9"/>
  <c r="M236" i="9"/>
  <c r="L236" i="9"/>
  <c r="F236" i="9"/>
  <c r="E236" i="9"/>
  <c r="B236" i="9" s="1"/>
  <c r="M235" i="9"/>
  <c r="L235" i="9"/>
  <c r="F235" i="9"/>
  <c r="B235" i="9" s="1"/>
  <c r="E235" i="9"/>
  <c r="M234" i="9"/>
  <c r="L234" i="9"/>
  <c r="F234" i="9" s="1"/>
  <c r="B234" i="9" s="1"/>
  <c r="E234" i="9"/>
  <c r="M233" i="9"/>
  <c r="F233" i="9" s="1"/>
  <c r="B233" i="9" s="1"/>
  <c r="L233" i="9"/>
  <c r="E233" i="9"/>
  <c r="M232" i="9"/>
  <c r="L232" i="9"/>
  <c r="F232" i="9"/>
  <c r="E232" i="9"/>
  <c r="B232" i="9" s="1"/>
  <c r="M231" i="9"/>
  <c r="L231" i="9"/>
  <c r="F231" i="9"/>
  <c r="B231" i="9" s="1"/>
  <c r="E231" i="9"/>
  <c r="M230" i="9"/>
  <c r="L230" i="9"/>
  <c r="F230" i="9" s="1"/>
  <c r="B230" i="9" s="1"/>
  <c r="E230" i="9"/>
  <c r="M229" i="9"/>
  <c r="F229" i="9" s="1"/>
  <c r="B229" i="9" s="1"/>
  <c r="L229" i="9"/>
  <c r="E229" i="9"/>
  <c r="M228" i="9"/>
  <c r="L228" i="9"/>
  <c r="F228" i="9"/>
  <c r="E228" i="9"/>
  <c r="B228" i="9" s="1"/>
  <c r="M227" i="9"/>
  <c r="L227" i="9"/>
  <c r="F227" i="9"/>
  <c r="B227" i="9" s="1"/>
  <c r="E227" i="9"/>
  <c r="M226" i="9"/>
  <c r="L226" i="9"/>
  <c r="E226" i="9"/>
  <c r="H225" i="9"/>
  <c r="G225" i="9"/>
  <c r="F225" i="9"/>
  <c r="M224" i="9"/>
  <c r="L224" i="9"/>
  <c r="F224" i="9"/>
  <c r="E224" i="9"/>
  <c r="B224" i="9" s="1"/>
  <c r="M223" i="9"/>
  <c r="L223" i="9"/>
  <c r="F223" i="9"/>
  <c r="B223" i="9" s="1"/>
  <c r="E223" i="9"/>
  <c r="M222" i="9"/>
  <c r="L222" i="9"/>
  <c r="E222" i="9"/>
  <c r="M221" i="9"/>
  <c r="F221" i="9" s="1"/>
  <c r="L221" i="9"/>
  <c r="E221" i="9"/>
  <c r="B221" i="9" s="1"/>
  <c r="M220" i="9"/>
  <c r="L220" i="9"/>
  <c r="E220" i="9"/>
  <c r="M219" i="9"/>
  <c r="L219" i="9"/>
  <c r="E219" i="9"/>
  <c r="M218" i="9"/>
  <c r="L218" i="9"/>
  <c r="E218" i="9"/>
  <c r="M217" i="9"/>
  <c r="F217" i="9" s="1"/>
  <c r="B217" i="9" s="1"/>
  <c r="L217" i="9"/>
  <c r="E217" i="9"/>
  <c r="M216" i="9"/>
  <c r="L216" i="9"/>
  <c r="E216" i="9"/>
  <c r="M215" i="9"/>
  <c r="L215" i="9"/>
  <c r="F215" i="9" s="1"/>
  <c r="B215" i="9" s="1"/>
  <c r="E215" i="9"/>
  <c r="M214" i="9"/>
  <c r="L214" i="9"/>
  <c r="E214" i="9"/>
  <c r="M213" i="9"/>
  <c r="F213" i="9" s="1"/>
  <c r="L213" i="9"/>
  <c r="E213" i="9"/>
  <c r="B213" i="9" s="1"/>
  <c r="E212" i="9"/>
  <c r="F211" i="9"/>
  <c r="G210" i="9"/>
  <c r="E210" i="9" s="1"/>
  <c r="B210" i="9" s="1"/>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H164" i="9"/>
  <c r="F164" i="9"/>
  <c r="F163" i="9"/>
  <c r="F162" i="9"/>
  <c r="F161" i="9"/>
  <c r="F160" i="9"/>
  <c r="H159" i="9"/>
  <c r="G159" i="9"/>
  <c r="F159" i="9"/>
  <c r="E159" i="9"/>
  <c r="B159" i="9" s="1"/>
  <c r="H158" i="9"/>
  <c r="E158" i="9" s="1"/>
  <c r="G158" i="9"/>
  <c r="F158" i="9"/>
  <c r="H157" i="9"/>
  <c r="G157" i="9"/>
  <c r="E157" i="9" s="1"/>
  <c r="B157" i="9" s="1"/>
  <c r="F157" i="9"/>
  <c r="H156" i="9"/>
  <c r="G156" i="9"/>
  <c r="F156" i="9"/>
  <c r="H155" i="9"/>
  <c r="G155" i="9"/>
  <c r="F155" i="9"/>
  <c r="E155" i="9"/>
  <c r="B155" i="9" s="1"/>
  <c r="H154" i="9"/>
  <c r="E154" i="9" s="1"/>
  <c r="B154" i="9" s="1"/>
  <c r="G154" i="9"/>
  <c r="F154" i="9"/>
  <c r="H153" i="9"/>
  <c r="G153" i="9"/>
  <c r="E153" i="9" s="1"/>
  <c r="B153" i="9" s="1"/>
  <c r="F153" i="9"/>
  <c r="H152" i="9"/>
  <c r="G152" i="9"/>
  <c r="E152" i="9" s="1"/>
  <c r="B152" i="9" s="1"/>
  <c r="F152" i="9"/>
  <c r="H151" i="9"/>
  <c r="G151" i="9"/>
  <c r="F151" i="9"/>
  <c r="E151" i="9"/>
  <c r="B151" i="9" s="1"/>
  <c r="H150" i="9"/>
  <c r="G150" i="9"/>
  <c r="E150" i="9" s="1"/>
  <c r="F150" i="9"/>
  <c r="H149" i="9"/>
  <c r="G149" i="9"/>
  <c r="E149" i="9" s="1"/>
  <c r="B149" i="9" s="1"/>
  <c r="F149" i="9"/>
  <c r="H148" i="9"/>
  <c r="E148" i="9" s="1"/>
  <c r="B148" i="9" s="1"/>
  <c r="G148" i="9"/>
  <c r="F148" i="9"/>
  <c r="H147" i="9"/>
  <c r="G147" i="9"/>
  <c r="F147" i="9"/>
  <c r="E147" i="9"/>
  <c r="B147" i="9" s="1"/>
  <c r="H146" i="9"/>
  <c r="G146" i="9"/>
  <c r="E146" i="9" s="1"/>
  <c r="F146" i="9"/>
  <c r="H145" i="9"/>
  <c r="G145" i="9"/>
  <c r="E145" i="9" s="1"/>
  <c r="B145" i="9" s="1"/>
  <c r="F145" i="9"/>
  <c r="H144" i="9"/>
  <c r="E144" i="9" s="1"/>
  <c r="B144" i="9" s="1"/>
  <c r="G144" i="9"/>
  <c r="F144" i="9"/>
  <c r="H143" i="9"/>
  <c r="G143" i="9"/>
  <c r="F143" i="9"/>
  <c r="F142" i="9"/>
  <c r="H141" i="9"/>
  <c r="G141" i="9"/>
  <c r="E141" i="9" s="1"/>
  <c r="B141" i="9" s="1"/>
  <c r="F141" i="9"/>
  <c r="H140" i="9"/>
  <c r="E140" i="9" s="1"/>
  <c r="B140" i="9" s="1"/>
  <c r="G140" i="9"/>
  <c r="F140" i="9"/>
  <c r="H139" i="9"/>
  <c r="G139" i="9"/>
  <c r="F139" i="9"/>
  <c r="E139" i="9"/>
  <c r="B139" i="9" s="1"/>
  <c r="H138" i="9"/>
  <c r="G138" i="9"/>
  <c r="F138" i="9"/>
  <c r="E138" i="9"/>
  <c r="H137" i="9"/>
  <c r="G137" i="9"/>
  <c r="E137" i="9" s="1"/>
  <c r="B137" i="9" s="1"/>
  <c r="F137" i="9"/>
  <c r="H136" i="9"/>
  <c r="G136" i="9"/>
  <c r="E136" i="9" s="1"/>
  <c r="F136" i="9"/>
  <c r="B136" i="9"/>
  <c r="H135" i="9"/>
  <c r="G135" i="9"/>
  <c r="F135" i="9"/>
  <c r="E135" i="9"/>
  <c r="B135" i="9" s="1"/>
  <c r="H134" i="9"/>
  <c r="G134" i="9"/>
  <c r="F134" i="9"/>
  <c r="E134" i="9"/>
  <c r="H133" i="9"/>
  <c r="G133" i="9"/>
  <c r="E133" i="9" s="1"/>
  <c r="B133" i="9" s="1"/>
  <c r="F133" i="9"/>
  <c r="H132" i="9"/>
  <c r="G132" i="9"/>
  <c r="F132" i="9"/>
  <c r="H131" i="9"/>
  <c r="G131" i="9"/>
  <c r="F131" i="9"/>
  <c r="E131" i="9"/>
  <c r="B131" i="9" s="1"/>
  <c r="H130" i="9"/>
  <c r="G130" i="9"/>
  <c r="F130" i="9"/>
  <c r="E130" i="9"/>
  <c r="B130" i="9" s="1"/>
  <c r="H129" i="9"/>
  <c r="G129" i="9"/>
  <c r="E129" i="9" s="1"/>
  <c r="B129" i="9" s="1"/>
  <c r="F129" i="9"/>
  <c r="H128" i="9"/>
  <c r="G128" i="9"/>
  <c r="F128" i="9"/>
  <c r="H127" i="9"/>
  <c r="G127" i="9"/>
  <c r="F127" i="9"/>
  <c r="E127" i="9"/>
  <c r="B127" i="9" s="1"/>
  <c r="H126" i="9"/>
  <c r="G126" i="9"/>
  <c r="F126" i="9"/>
  <c r="E126" i="9"/>
  <c r="B126" i="9" s="1"/>
  <c r="H125" i="9"/>
  <c r="G125" i="9"/>
  <c r="E125" i="9" s="1"/>
  <c r="B125" i="9" s="1"/>
  <c r="F125" i="9"/>
  <c r="H124" i="9"/>
  <c r="G124" i="9"/>
  <c r="E124" i="9" s="1"/>
  <c r="B124" i="9" s="1"/>
  <c r="F124" i="9"/>
  <c r="H123" i="9"/>
  <c r="G123" i="9"/>
  <c r="F123" i="9"/>
  <c r="E123" i="9"/>
  <c r="B123" i="9" s="1"/>
  <c r="H122" i="9"/>
  <c r="G122" i="9"/>
  <c r="F122" i="9"/>
  <c r="B122" i="9" s="1"/>
  <c r="E122" i="9"/>
  <c r="H121" i="9"/>
  <c r="G121" i="9"/>
  <c r="E121" i="9" s="1"/>
  <c r="B121" i="9" s="1"/>
  <c r="F121" i="9"/>
  <c r="H120" i="9"/>
  <c r="G120" i="9"/>
  <c r="E120" i="9" s="1"/>
  <c r="F120" i="9"/>
  <c r="B120" i="9"/>
  <c r="H119" i="9"/>
  <c r="G119" i="9"/>
  <c r="F119" i="9"/>
  <c r="E119" i="9"/>
  <c r="B119" i="9" s="1"/>
  <c r="H118" i="9"/>
  <c r="E118" i="9" s="1"/>
  <c r="G118" i="9"/>
  <c r="F118" i="9"/>
  <c r="H117" i="9"/>
  <c r="G117" i="9"/>
  <c r="E117" i="9" s="1"/>
  <c r="B117" i="9" s="1"/>
  <c r="F117" i="9"/>
  <c r="H116" i="9"/>
  <c r="G116" i="9"/>
  <c r="E116" i="9" s="1"/>
  <c r="B116" i="9" s="1"/>
  <c r="F116" i="9"/>
  <c r="H115" i="9"/>
  <c r="G115" i="9"/>
  <c r="F115" i="9"/>
  <c r="E115" i="9"/>
  <c r="B115" i="9" s="1"/>
  <c r="H114" i="9"/>
  <c r="E114" i="9" s="1"/>
  <c r="B114" i="9" s="1"/>
  <c r="G114" i="9"/>
  <c r="F114" i="9"/>
  <c r="H113" i="9"/>
  <c r="G113" i="9"/>
  <c r="E113" i="9" s="1"/>
  <c r="B113" i="9" s="1"/>
  <c r="F113" i="9"/>
  <c r="H112" i="9"/>
  <c r="G112" i="9"/>
  <c r="E112" i="9" s="1"/>
  <c r="F112" i="9"/>
  <c r="B112" i="9"/>
  <c r="H111" i="9"/>
  <c r="G111" i="9"/>
  <c r="F111" i="9"/>
  <c r="E111" i="9"/>
  <c r="B111" i="9" s="1"/>
  <c r="H110" i="9"/>
  <c r="E110" i="9" s="1"/>
  <c r="G110" i="9"/>
  <c r="F110" i="9"/>
  <c r="H109" i="9"/>
  <c r="G109" i="9"/>
  <c r="E109" i="9" s="1"/>
  <c r="B109" i="9" s="1"/>
  <c r="F109" i="9"/>
  <c r="H108" i="9"/>
  <c r="G108" i="9"/>
  <c r="E108" i="9" s="1"/>
  <c r="B108" i="9" s="1"/>
  <c r="F108" i="9"/>
  <c r="H107" i="9"/>
  <c r="G107" i="9"/>
  <c r="F107" i="9"/>
  <c r="E107" i="9"/>
  <c r="B107" i="9" s="1"/>
  <c r="H106" i="9"/>
  <c r="E106" i="9" s="1"/>
  <c r="B106" i="9" s="1"/>
  <c r="G106" i="9"/>
  <c r="F106" i="9"/>
  <c r="H105" i="9"/>
  <c r="G105" i="9"/>
  <c r="E105" i="9" s="1"/>
  <c r="B105" i="9" s="1"/>
  <c r="F105" i="9"/>
  <c r="H104" i="9"/>
  <c r="G104" i="9"/>
  <c r="E104" i="9" s="1"/>
  <c r="F104" i="9"/>
  <c r="B104" i="9"/>
  <c r="H103" i="9"/>
  <c r="G103" i="9"/>
  <c r="F103" i="9"/>
  <c r="E103" i="9"/>
  <c r="B103" i="9" s="1"/>
  <c r="H102" i="9"/>
  <c r="G102" i="9"/>
  <c r="F102" i="9"/>
  <c r="E102" i="9"/>
  <c r="H101" i="9"/>
  <c r="G101" i="9"/>
  <c r="E101" i="9" s="1"/>
  <c r="B101" i="9" s="1"/>
  <c r="F101" i="9"/>
  <c r="H100" i="9"/>
  <c r="G100" i="9"/>
  <c r="F100" i="9"/>
  <c r="H99" i="9"/>
  <c r="G99" i="9"/>
  <c r="F99" i="9"/>
  <c r="E99" i="9"/>
  <c r="B99" i="9" s="1"/>
  <c r="H98" i="9"/>
  <c r="G98" i="9"/>
  <c r="F98" i="9"/>
  <c r="E98" i="9"/>
  <c r="B98" i="9" s="1"/>
  <c r="H97" i="9"/>
  <c r="G97" i="9"/>
  <c r="E97" i="9" s="1"/>
  <c r="B97" i="9" s="1"/>
  <c r="F97" i="9"/>
  <c r="H96" i="9"/>
  <c r="G96" i="9"/>
  <c r="F96" i="9"/>
  <c r="H95" i="9"/>
  <c r="G95" i="9"/>
  <c r="F95" i="9"/>
  <c r="E95" i="9"/>
  <c r="B95" i="9" s="1"/>
  <c r="H94" i="9"/>
  <c r="G94" i="9"/>
  <c r="F94" i="9"/>
  <c r="E94" i="9"/>
  <c r="B94" i="9" s="1"/>
  <c r="H93" i="9"/>
  <c r="G93" i="9"/>
  <c r="E93" i="9" s="1"/>
  <c r="B93" i="9" s="1"/>
  <c r="F93" i="9"/>
  <c r="H92" i="9"/>
  <c r="G92" i="9"/>
  <c r="E92" i="9" s="1"/>
  <c r="B92" i="9" s="1"/>
  <c r="F92" i="9"/>
  <c r="H91" i="9"/>
  <c r="G91" i="9"/>
  <c r="F91" i="9"/>
  <c r="E91" i="9"/>
  <c r="B91" i="9" s="1"/>
  <c r="H90" i="9"/>
  <c r="G90" i="9"/>
  <c r="F90" i="9"/>
  <c r="E90" i="9"/>
  <c r="H89" i="9"/>
  <c r="G89" i="9"/>
  <c r="E89" i="9" s="1"/>
  <c r="B89" i="9" s="1"/>
  <c r="F89" i="9"/>
  <c r="H88" i="9"/>
  <c r="G88" i="9"/>
  <c r="E88" i="9" s="1"/>
  <c r="F88" i="9"/>
  <c r="B88" i="9"/>
  <c r="H87" i="9"/>
  <c r="G87" i="9"/>
  <c r="F87" i="9"/>
  <c r="E87" i="9"/>
  <c r="B87" i="9" s="1"/>
  <c r="H86" i="9"/>
  <c r="G86" i="9"/>
  <c r="F86" i="9"/>
  <c r="E86" i="9"/>
  <c r="B86" i="9" s="1"/>
  <c r="H85" i="9"/>
  <c r="G85" i="9"/>
  <c r="E85" i="9" s="1"/>
  <c r="B85" i="9" s="1"/>
  <c r="F85" i="9"/>
  <c r="H84" i="9"/>
  <c r="E84" i="9" s="1"/>
  <c r="G84" i="9"/>
  <c r="F84" i="9"/>
  <c r="B84" i="9"/>
  <c r="H83" i="9"/>
  <c r="G83" i="9"/>
  <c r="F83" i="9"/>
  <c r="E83" i="9"/>
  <c r="B83" i="9" s="1"/>
  <c r="H82" i="9"/>
  <c r="G82" i="9"/>
  <c r="E82" i="9" s="1"/>
  <c r="F82" i="9"/>
  <c r="H81" i="9"/>
  <c r="G81" i="9"/>
  <c r="F81" i="9"/>
  <c r="H80" i="9"/>
  <c r="E80" i="9" s="1"/>
  <c r="G80" i="9"/>
  <c r="F80" i="9"/>
  <c r="B80" i="9"/>
  <c r="H79" i="9"/>
  <c r="G79" i="9"/>
  <c r="F79" i="9"/>
  <c r="E79" i="9"/>
  <c r="B79" i="9" s="1"/>
  <c r="H78" i="9"/>
  <c r="G78" i="9"/>
  <c r="E78" i="9" s="1"/>
  <c r="F78" i="9"/>
  <c r="H77" i="9"/>
  <c r="G77" i="9"/>
  <c r="F77" i="9"/>
  <c r="H76" i="9"/>
  <c r="E76" i="9" s="1"/>
  <c r="G76" i="9"/>
  <c r="F76" i="9"/>
  <c r="B76" i="9"/>
  <c r="H75" i="9"/>
  <c r="G75" i="9"/>
  <c r="F75" i="9"/>
  <c r="E75" i="9"/>
  <c r="B75" i="9" s="1"/>
  <c r="H74" i="9"/>
  <c r="G74" i="9"/>
  <c r="E74" i="9" s="1"/>
  <c r="F74" i="9"/>
  <c r="H73" i="9"/>
  <c r="G73" i="9"/>
  <c r="F73" i="9"/>
  <c r="H72" i="9"/>
  <c r="E72" i="9" s="1"/>
  <c r="G72" i="9"/>
  <c r="F72" i="9"/>
  <c r="B72" i="9"/>
  <c r="H71" i="9"/>
  <c r="G71" i="9"/>
  <c r="F71" i="9"/>
  <c r="E71" i="9"/>
  <c r="B71" i="9" s="1"/>
  <c r="H70" i="9"/>
  <c r="G70" i="9"/>
  <c r="E70" i="9" s="1"/>
  <c r="F70" i="9"/>
  <c r="H69" i="9"/>
  <c r="G69" i="9"/>
  <c r="F69" i="9"/>
  <c r="H68" i="9"/>
  <c r="E68" i="9" s="1"/>
  <c r="G68" i="9"/>
  <c r="F68" i="9"/>
  <c r="B68" i="9"/>
  <c r="H67" i="9"/>
  <c r="G67" i="9"/>
  <c r="F67" i="9"/>
  <c r="H66" i="9"/>
  <c r="G66" i="9"/>
  <c r="E66" i="9" s="1"/>
  <c r="F66" i="9"/>
  <c r="H65" i="9"/>
  <c r="G65" i="9"/>
  <c r="F65" i="9"/>
  <c r="H64" i="9"/>
  <c r="E64" i="9" s="1"/>
  <c r="G64" i="9"/>
  <c r="F64" i="9"/>
  <c r="B64" i="9"/>
  <c r="H63" i="9"/>
  <c r="G63" i="9"/>
  <c r="F63" i="9"/>
  <c r="H62" i="9"/>
  <c r="G62" i="9"/>
  <c r="E62" i="9" s="1"/>
  <c r="F62" i="9"/>
  <c r="H61" i="9"/>
  <c r="G61" i="9"/>
  <c r="F61" i="9"/>
  <c r="H60" i="9"/>
  <c r="E60" i="9" s="1"/>
  <c r="G60" i="9"/>
  <c r="F60" i="9"/>
  <c r="B60" i="9"/>
  <c r="H59" i="9"/>
  <c r="G59" i="9"/>
  <c r="F59" i="9"/>
  <c r="E59" i="9"/>
  <c r="B59" i="9" s="1"/>
  <c r="H58" i="9"/>
  <c r="G58" i="9"/>
  <c r="E58" i="9" s="1"/>
  <c r="F58" i="9"/>
  <c r="H57" i="9"/>
  <c r="G57" i="9"/>
  <c r="F57" i="9"/>
  <c r="H56" i="9"/>
  <c r="E56" i="9" s="1"/>
  <c r="G56" i="9"/>
  <c r="F56" i="9"/>
  <c r="B56" i="9"/>
  <c r="H55" i="9"/>
  <c r="G55" i="9"/>
  <c r="F55" i="9"/>
  <c r="E55" i="9"/>
  <c r="B55" i="9" s="1"/>
  <c r="H54" i="9"/>
  <c r="G54" i="9"/>
  <c r="E54" i="9" s="1"/>
  <c r="F54" i="9"/>
  <c r="H53" i="9"/>
  <c r="G53" i="9"/>
  <c r="F53" i="9"/>
  <c r="H52" i="9"/>
  <c r="E52" i="9" s="1"/>
  <c r="G52" i="9"/>
  <c r="F52" i="9"/>
  <c r="B52" i="9"/>
  <c r="H51" i="9"/>
  <c r="G51" i="9"/>
  <c r="F51" i="9"/>
  <c r="E51" i="9"/>
  <c r="B51" i="9" s="1"/>
  <c r="H50" i="9"/>
  <c r="G50" i="9"/>
  <c r="E50" i="9" s="1"/>
  <c r="F50" i="9"/>
  <c r="H49" i="9"/>
  <c r="G49" i="9"/>
  <c r="F49" i="9"/>
  <c r="H48" i="9"/>
  <c r="E48" i="9" s="1"/>
  <c r="G48" i="9"/>
  <c r="F48" i="9"/>
  <c r="B48" i="9"/>
  <c r="H47" i="9"/>
  <c r="G47" i="9"/>
  <c r="F47" i="9"/>
  <c r="E47" i="9"/>
  <c r="B47" i="9" s="1"/>
  <c r="H46" i="9"/>
  <c r="G46" i="9"/>
  <c r="F46" i="9"/>
  <c r="H45" i="9"/>
  <c r="G45" i="9"/>
  <c r="F45" i="9"/>
  <c r="H44" i="9"/>
  <c r="G44" i="9"/>
  <c r="F44" i="9"/>
  <c r="H43" i="9"/>
  <c r="G43" i="9"/>
  <c r="F43" i="9"/>
  <c r="H42" i="9"/>
  <c r="G42" i="9"/>
  <c r="F42" i="9"/>
  <c r="H41" i="9"/>
  <c r="G41" i="9"/>
  <c r="F41" i="9"/>
  <c r="H40" i="9"/>
  <c r="G40" i="9"/>
  <c r="F40" i="9"/>
  <c r="H39" i="9"/>
  <c r="G39" i="9"/>
  <c r="F39" i="9"/>
  <c r="H38" i="9"/>
  <c r="G38" i="9"/>
  <c r="E38" i="9" s="1"/>
  <c r="F38" i="9"/>
  <c r="H37" i="9"/>
  <c r="G37" i="9"/>
  <c r="F37" i="9"/>
  <c r="H36" i="9"/>
  <c r="E36" i="9" s="1"/>
  <c r="G36" i="9"/>
  <c r="F36" i="9"/>
  <c r="B36" i="9"/>
  <c r="H35" i="9"/>
  <c r="G35" i="9"/>
  <c r="F35" i="9"/>
  <c r="E35" i="9"/>
  <c r="B35" i="9" s="1"/>
  <c r="H34" i="9"/>
  <c r="G34" i="9"/>
  <c r="E34" i="9" s="1"/>
  <c r="F34" i="9"/>
  <c r="H33" i="9"/>
  <c r="G33" i="9"/>
  <c r="F33" i="9"/>
  <c r="H32" i="9"/>
  <c r="E32" i="9" s="1"/>
  <c r="G32" i="9"/>
  <c r="F32" i="9"/>
  <c r="B32" i="9"/>
  <c r="H31" i="9"/>
  <c r="G31" i="9"/>
  <c r="F31" i="9"/>
  <c r="E31" i="9"/>
  <c r="B31" i="9" s="1"/>
  <c r="H30" i="9"/>
  <c r="G30" i="9"/>
  <c r="E30" i="9" s="1"/>
  <c r="F30" i="9"/>
  <c r="H29" i="9"/>
  <c r="G29" i="9"/>
  <c r="F29" i="9"/>
  <c r="H28" i="9"/>
  <c r="E28" i="9" s="1"/>
  <c r="G28" i="9"/>
  <c r="F28" i="9"/>
  <c r="B28" i="9"/>
  <c r="H27" i="9"/>
  <c r="G27" i="9"/>
  <c r="F27" i="9"/>
  <c r="E27" i="9"/>
  <c r="B27" i="9" s="1"/>
  <c r="H26" i="9"/>
  <c r="G26" i="9"/>
  <c r="F26" i="9"/>
  <c r="H25" i="9"/>
  <c r="G25" i="9"/>
  <c r="F25" i="9"/>
  <c r="H24" i="9"/>
  <c r="E24" i="9" s="1"/>
  <c r="G24" i="9"/>
  <c r="F24" i="9"/>
  <c r="B24" i="9"/>
  <c r="H23" i="9"/>
  <c r="G23" i="9"/>
  <c r="F23" i="9"/>
  <c r="E23" i="9"/>
  <c r="B23" i="9" s="1"/>
  <c r="H22" i="9"/>
  <c r="G22" i="9"/>
  <c r="F22" i="9"/>
  <c r="H21" i="9"/>
  <c r="G21" i="9"/>
  <c r="F21" i="9"/>
  <c r="F20" i="9"/>
  <c r="F4" i="9"/>
  <c r="O3" i="9"/>
  <c r="G274" i="9" s="1"/>
  <c r="E274" i="9" s="1"/>
  <c r="B274" i="9" s="1"/>
  <c r="I3" i="9"/>
  <c r="H3" i="9"/>
  <c r="G3" i="9"/>
  <c r="D101" i="8"/>
  <c r="I36" i="3" s="1"/>
  <c r="D95" i="8"/>
  <c r="D90" i="8"/>
  <c r="D85" i="8"/>
  <c r="D80" i="8"/>
  <c r="C1555" i="1" s="1"/>
  <c r="D75" i="8"/>
  <c r="D70" i="8"/>
  <c r="D65" i="8"/>
  <c r="D60" i="8"/>
  <c r="C1535" i="1" s="1"/>
  <c r="D55" i="8"/>
  <c r="D50" i="8"/>
  <c r="D44" i="8"/>
  <c r="D36" i="8"/>
  <c r="D26" i="8"/>
  <c r="D18" i="8"/>
  <c r="D8" i="8"/>
  <c r="D6" i="8" s="1"/>
  <c r="C1481" i="1" s="1"/>
  <c r="H1481" i="1" s="1"/>
  <c r="E44" i="7"/>
  <c r="D44" i="7"/>
  <c r="E39" i="7"/>
  <c r="D39" i="7"/>
  <c r="D38" i="7" s="1"/>
  <c r="E38" i="7"/>
  <c r="E30" i="7"/>
  <c r="D30" i="7"/>
  <c r="E23" i="7"/>
  <c r="E22" i="7" s="1"/>
  <c r="D23" i="7"/>
  <c r="D22" i="7" s="1"/>
  <c r="E7" i="7"/>
  <c r="E6" i="7" s="1"/>
  <c r="D7" i="7"/>
  <c r="D6" i="7"/>
  <c r="E5" i="7"/>
  <c r="I29" i="3" s="1"/>
  <c r="F140" i="6"/>
  <c r="F139" i="6"/>
  <c r="F138" i="6"/>
  <c r="F137" i="6"/>
  <c r="F136" i="6"/>
  <c r="F135" i="6"/>
  <c r="F134" i="6"/>
  <c r="F133" i="6"/>
  <c r="F132" i="6"/>
  <c r="F131" i="6"/>
  <c r="F130" i="6"/>
  <c r="E130" i="6"/>
  <c r="D130" i="6"/>
  <c r="E129" i="6"/>
  <c r="D1423" i="1" s="1"/>
  <c r="H1423" i="1" s="1"/>
  <c r="D129" i="6"/>
  <c r="F129" i="6" s="1"/>
  <c r="F128" i="6"/>
  <c r="F127" i="6"/>
  <c r="F126" i="6"/>
  <c r="F125" i="6"/>
  <c r="F124" i="6"/>
  <c r="F123" i="6"/>
  <c r="E122" i="6"/>
  <c r="F122" i="6" s="1"/>
  <c r="D122" i="6"/>
  <c r="F121" i="6"/>
  <c r="F120" i="6"/>
  <c r="F119" i="6"/>
  <c r="E118" i="6"/>
  <c r="D118" i="6"/>
  <c r="F118" i="6" s="1"/>
  <c r="F117" i="6"/>
  <c r="F116" i="6"/>
  <c r="E115" i="6"/>
  <c r="D115" i="6"/>
  <c r="F115" i="6" s="1"/>
  <c r="D114" i="6"/>
  <c r="F113" i="6"/>
  <c r="F112" i="6"/>
  <c r="F111" i="6"/>
  <c r="F110" i="6"/>
  <c r="F109" i="6"/>
  <c r="F108" i="6"/>
  <c r="E107" i="6"/>
  <c r="D107" i="6"/>
  <c r="F106" i="6"/>
  <c r="F105" i="6"/>
  <c r="F104" i="6"/>
  <c r="F103" i="6"/>
  <c r="F102" i="6"/>
  <c r="F101" i="6"/>
  <c r="F100" i="6"/>
  <c r="F99" i="6"/>
  <c r="E99" i="6"/>
  <c r="D99" i="6"/>
  <c r="F98" i="6"/>
  <c r="F97" i="6"/>
  <c r="F96" i="6"/>
  <c r="F95" i="6"/>
  <c r="F94" i="6"/>
  <c r="E94" i="6"/>
  <c r="D1388" i="1" s="1"/>
  <c r="D94" i="6"/>
  <c r="F93" i="6"/>
  <c r="F92" i="6"/>
  <c r="F91" i="6"/>
  <c r="E90" i="6"/>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8" i="6"/>
  <c r="F37" i="6"/>
  <c r="F36" i="6"/>
  <c r="E36" i="6"/>
  <c r="E35" i="6" s="1"/>
  <c r="I25" i="3"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7" i="5"/>
  <c r="F256" i="5"/>
  <c r="F255" i="5"/>
  <c r="F254" i="5"/>
  <c r="F253" i="5"/>
  <c r="F252" i="5"/>
  <c r="F251" i="5"/>
  <c r="E250" i="5"/>
  <c r="D250" i="5"/>
  <c r="F249" i="5"/>
  <c r="F248" i="5"/>
  <c r="F247" i="5"/>
  <c r="E246" i="5"/>
  <c r="D246" i="5"/>
  <c r="F246" i="5" s="1"/>
  <c r="E245" i="5"/>
  <c r="F244" i="5"/>
  <c r="F243" i="5"/>
  <c r="E242" i="5"/>
  <c r="D242" i="5"/>
  <c r="F241" i="5"/>
  <c r="F240" i="5"/>
  <c r="E239" i="5"/>
  <c r="E238" i="5" s="1"/>
  <c r="D1215" i="1" s="1"/>
  <c r="D239" i="5"/>
  <c r="C1216" i="1"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292" i="9" s="1"/>
  <c r="D207" i="5"/>
  <c r="D206" i="5" s="1"/>
  <c r="C1183" i="1" s="1"/>
  <c r="F205" i="5"/>
  <c r="F204" i="5"/>
  <c r="F203" i="5"/>
  <c r="F202" i="5"/>
  <c r="F201" i="5"/>
  <c r="F200" i="5"/>
  <c r="F199" i="5"/>
  <c r="F198" i="5"/>
  <c r="E198" i="5"/>
  <c r="D198" i="5"/>
  <c r="F197" i="5"/>
  <c r="F196" i="5"/>
  <c r="F195" i="5"/>
  <c r="F194" i="5"/>
  <c r="F193" i="5"/>
  <c r="F192" i="5"/>
  <c r="E191" i="5"/>
  <c r="D191" i="5"/>
  <c r="E190" i="5"/>
  <c r="H291" i="9" s="1"/>
  <c r="F189" i="5"/>
  <c r="F188" i="5"/>
  <c r="F187" i="5"/>
  <c r="F186" i="5"/>
  <c r="F185" i="5"/>
  <c r="F184" i="5"/>
  <c r="F183" i="5"/>
  <c r="F182" i="5"/>
  <c r="F181" i="5"/>
  <c r="E180" i="5"/>
  <c r="E177" i="5" s="1"/>
  <c r="D1154" i="1" s="1"/>
  <c r="D180" i="5"/>
  <c r="D177" i="5" s="1"/>
  <c r="C1154" i="1" s="1"/>
  <c r="F179" i="5"/>
  <c r="F178" i="5"/>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D149" i="5"/>
  <c r="F148" i="5"/>
  <c r="F147" i="5"/>
  <c r="F145" i="5"/>
  <c r="F144" i="5"/>
  <c r="F143" i="5"/>
  <c r="E142" i="5"/>
  <c r="D142" i="5"/>
  <c r="F142" i="5" s="1"/>
  <c r="F141" i="5"/>
  <c r="F140" i="5"/>
  <c r="F139" i="5"/>
  <c r="F138" i="5"/>
  <c r="F137" i="5"/>
  <c r="F136" i="5"/>
  <c r="E135" i="5"/>
  <c r="E134" i="5" s="1"/>
  <c r="D135" i="5"/>
  <c r="D134" i="5"/>
  <c r="F133" i="5"/>
  <c r="F132" i="5"/>
  <c r="F131" i="5"/>
  <c r="F130" i="5"/>
  <c r="F129" i="5"/>
  <c r="F128" i="5"/>
  <c r="F127" i="5"/>
  <c r="F126" i="5"/>
  <c r="E126" i="5"/>
  <c r="D126" i="5"/>
  <c r="F125" i="5"/>
  <c r="F124" i="5"/>
  <c r="F123" i="5"/>
  <c r="F122" i="5"/>
  <c r="F121" i="5"/>
  <c r="F120" i="5"/>
  <c r="F119" i="5"/>
  <c r="E119" i="5"/>
  <c r="D119" i="5"/>
  <c r="F118" i="5"/>
  <c r="E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E87" i="5"/>
  <c r="F86" i="5"/>
  <c r="F85" i="5"/>
  <c r="F84" i="5"/>
  <c r="F83" i="5"/>
  <c r="F82" i="5"/>
  <c r="F81" i="5"/>
  <c r="F80" i="5"/>
  <c r="E79" i="5"/>
  <c r="E78" i="5" s="1"/>
  <c r="D79" i="5"/>
  <c r="F77" i="5"/>
  <c r="F76" i="5"/>
  <c r="F75" i="5"/>
  <c r="F74" i="5"/>
  <c r="F73" i="5"/>
  <c r="F72" i="5"/>
  <c r="F71" i="5"/>
  <c r="E70" i="5"/>
  <c r="E69" i="5" s="1"/>
  <c r="D1047" i="1" s="1"/>
  <c r="D70" i="5"/>
  <c r="D69" i="5"/>
  <c r="F67" i="5"/>
  <c r="F66" i="5"/>
  <c r="F65" i="5"/>
  <c r="F64" i="5"/>
  <c r="E63" i="5"/>
  <c r="D1041" i="1" s="1"/>
  <c r="D63" i="5"/>
  <c r="F62" i="5"/>
  <c r="F61" i="5"/>
  <c r="F60" i="5"/>
  <c r="F59" i="5"/>
  <c r="F58" i="5"/>
  <c r="F57" i="5"/>
  <c r="E56" i="5"/>
  <c r="D56" i="5"/>
  <c r="F56" i="5" s="1"/>
  <c r="F55" i="5"/>
  <c r="F54" i="5"/>
  <c r="F53" i="5"/>
  <c r="E52" i="5"/>
  <c r="D52" i="5"/>
  <c r="F52" i="5" s="1"/>
  <c r="F51" i="5"/>
  <c r="F50" i="5"/>
  <c r="F49" i="5"/>
  <c r="F48" i="5"/>
  <c r="F47" i="5"/>
  <c r="F46" i="5"/>
  <c r="E45" i="5"/>
  <c r="D45" i="5"/>
  <c r="F44" i="5"/>
  <c r="F43" i="5"/>
  <c r="F42" i="5"/>
  <c r="E41" i="5"/>
  <c r="D41" i="5"/>
  <c r="F40" i="5"/>
  <c r="F39" i="5"/>
  <c r="F38" i="5"/>
  <c r="F37" i="5"/>
  <c r="F36" i="5"/>
  <c r="E35" i="5"/>
  <c r="D35" i="5"/>
  <c r="F34" i="5"/>
  <c r="F33" i="5"/>
  <c r="F32" i="5"/>
  <c r="F31" i="5"/>
  <c r="F30" i="5"/>
  <c r="E29" i="5"/>
  <c r="D1007" i="1" s="1"/>
  <c r="D29" i="5"/>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F632" i="4"/>
  <c r="E632" i="4"/>
  <c r="E625" i="4" s="1"/>
  <c r="D632" i="4"/>
  <c r="F631" i="4"/>
  <c r="F630" i="4"/>
  <c r="F629" i="4"/>
  <c r="E629" i="4"/>
  <c r="D629" i="4"/>
  <c r="F628" i="4"/>
  <c r="F627"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F599" i="4"/>
  <c r="E599" i="4"/>
  <c r="D599" i="4"/>
  <c r="F598" i="4"/>
  <c r="F597" i="4"/>
  <c r="F596" i="4"/>
  <c r="F595" i="4"/>
  <c r="F594" i="4"/>
  <c r="E594" i="4"/>
  <c r="D594" i="4"/>
  <c r="E593" i="4"/>
  <c r="F592" i="4"/>
  <c r="F591" i="4"/>
  <c r="F590" i="4"/>
  <c r="E590" i="4"/>
  <c r="D590" i="4"/>
  <c r="F589" i="4"/>
  <c r="F588" i="4"/>
  <c r="F587" i="4"/>
  <c r="E587" i="4"/>
  <c r="D587" i="4"/>
  <c r="F586" i="4"/>
  <c r="F585" i="4"/>
  <c r="E585" i="4"/>
  <c r="D585" i="4"/>
  <c r="F584" i="4"/>
  <c r="F583" i="4"/>
  <c r="F582" i="4"/>
  <c r="E581" i="4"/>
  <c r="E580" i="4" s="1"/>
  <c r="D581" i="4"/>
  <c r="F579" i="4"/>
  <c r="F578" i="4"/>
  <c r="E577" i="4"/>
  <c r="G194" i="9" s="1"/>
  <c r="E194" i="9" s="1"/>
  <c r="B194" i="9" s="1"/>
  <c r="D577" i="4"/>
  <c r="F577" i="4" s="1"/>
  <c r="F576" i="4"/>
  <c r="F575" i="4"/>
  <c r="F574" i="4"/>
  <c r="E574" i="4"/>
  <c r="D574" i="4"/>
  <c r="F573" i="4"/>
  <c r="F572" i="4"/>
  <c r="F571" i="4"/>
  <c r="E571" i="4"/>
  <c r="D571" i="4"/>
  <c r="F570" i="4"/>
  <c r="F569" i="4"/>
  <c r="E568" i="4"/>
  <c r="D568" i="4"/>
  <c r="F566" i="4"/>
  <c r="F565" i="4"/>
  <c r="F564" i="4"/>
  <c r="E563" i="4"/>
  <c r="E529" i="4" s="1"/>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D529" i="4"/>
  <c r="F527" i="4"/>
  <c r="F526" i="4"/>
  <c r="E525" i="4"/>
  <c r="D525" i="4"/>
  <c r="F525" i="4" s="1"/>
  <c r="F524" i="4"/>
  <c r="F523" i="4"/>
  <c r="F522" i="4"/>
  <c r="E522" i="4"/>
  <c r="G202" i="9" s="1"/>
  <c r="E202" i="9" s="1"/>
  <c r="B202" i="9" s="1"/>
  <c r="D522" i="4"/>
  <c r="F521" i="4"/>
  <c r="F520" i="4"/>
  <c r="F519" i="4"/>
  <c r="E519" i="4"/>
  <c r="D519" i="4"/>
  <c r="F518" i="4"/>
  <c r="F517" i="4"/>
  <c r="E516" i="4"/>
  <c r="D516" i="4"/>
  <c r="F514" i="4"/>
  <c r="F513" i="4"/>
  <c r="F512" i="4"/>
  <c r="F511" i="4"/>
  <c r="F510" i="4"/>
  <c r="F509" i="4"/>
  <c r="F508" i="4"/>
  <c r="E507" i="4"/>
  <c r="E484" i="4" s="1"/>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F485" i="4"/>
  <c r="E485" i="4"/>
  <c r="D485" i="4"/>
  <c r="F483" i="4"/>
  <c r="F482" i="4"/>
  <c r="F481" i="4"/>
  <c r="E481" i="4"/>
  <c r="D481" i="4"/>
  <c r="F480" i="4"/>
  <c r="F479" i="4"/>
  <c r="E478" i="4"/>
  <c r="D478" i="4"/>
  <c r="F477" i="4"/>
  <c r="F476" i="4"/>
  <c r="F475" i="4"/>
  <c r="F474" i="4"/>
  <c r="F473" i="4"/>
  <c r="E473" i="4"/>
  <c r="D473" i="4"/>
  <c r="E472" i="4"/>
  <c r="F471" i="4"/>
  <c r="F470" i="4"/>
  <c r="F469" i="4"/>
  <c r="E469" i="4"/>
  <c r="D469" i="4"/>
  <c r="F468" i="4"/>
  <c r="F467" i="4"/>
  <c r="E466" i="4"/>
  <c r="D466" i="4"/>
  <c r="F466" i="4" s="1"/>
  <c r="F465" i="4"/>
  <c r="F464" i="4"/>
  <c r="E463" i="4"/>
  <c r="D463" i="4"/>
  <c r="F463" i="4" s="1"/>
  <c r="F462" i="4"/>
  <c r="F461" i="4"/>
  <c r="F460" i="4"/>
  <c r="E460" i="4"/>
  <c r="D460" i="4"/>
  <c r="E459"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E421" i="4" s="1"/>
  <c r="D422" i="4"/>
  <c r="E418" i="4"/>
  <c r="D418" i="4"/>
  <c r="E417" i="4"/>
  <c r="E644" i="4" s="1"/>
  <c r="D638" i="1" s="1"/>
  <c r="D417" i="4"/>
  <c r="E416" i="4"/>
  <c r="D416" i="4"/>
  <c r="F416" i="4" s="1"/>
  <c r="F411" i="4"/>
  <c r="F410" i="4"/>
  <c r="F409" i="4"/>
  <c r="F406" i="4"/>
  <c r="F405" i="4"/>
  <c r="F404" i="4"/>
  <c r="F403" i="4"/>
  <c r="F402" i="4"/>
  <c r="E402" i="4"/>
  <c r="D402" i="4"/>
  <c r="F401" i="4"/>
  <c r="F400" i="4"/>
  <c r="E400" i="4"/>
  <c r="D400" i="4"/>
  <c r="F399" i="4"/>
  <c r="F398" i="4"/>
  <c r="E397" i="4"/>
  <c r="E396" i="4" s="1"/>
  <c r="D397" i="4"/>
  <c r="F395" i="4"/>
  <c r="F394" i="4"/>
  <c r="F393" i="4"/>
  <c r="F392" i="4"/>
  <c r="F391" i="4"/>
  <c r="E391" i="4"/>
  <c r="D391" i="4"/>
  <c r="F390" i="4"/>
  <c r="F389" i="4"/>
  <c r="F388" i="4"/>
  <c r="E388" i="4"/>
  <c r="D388" i="4"/>
  <c r="F387" i="4"/>
  <c r="F386" i="4"/>
  <c r="F385" i="4"/>
  <c r="F384" i="4"/>
  <c r="E383" i="4"/>
  <c r="D383" i="4"/>
  <c r="F382" i="4"/>
  <c r="F381" i="4"/>
  <c r="F380" i="4"/>
  <c r="F379" i="4"/>
  <c r="E378" i="4"/>
  <c r="D378" i="4"/>
  <c r="F378" i="4" s="1"/>
  <c r="F377" i="4"/>
  <c r="F376" i="4"/>
  <c r="F375" i="4"/>
  <c r="F374" i="4"/>
  <c r="F373" i="4"/>
  <c r="F372" i="4"/>
  <c r="F371" i="4"/>
  <c r="F370" i="4"/>
  <c r="E369" i="4"/>
  <c r="D369" i="4"/>
  <c r="F368" i="4"/>
  <c r="F367" i="4"/>
  <c r="F366" i="4"/>
  <c r="F365" i="4"/>
  <c r="E364" i="4"/>
  <c r="D364" i="4"/>
  <c r="F362" i="4"/>
  <c r="F361" i="4"/>
  <c r="F360" i="4"/>
  <c r="F359" i="4"/>
  <c r="F358" i="4"/>
  <c r="F357" i="4"/>
  <c r="F356" i="4"/>
  <c r="E356" i="4"/>
  <c r="D356" i="4"/>
  <c r="F355" i="4"/>
  <c r="F354" i="4"/>
  <c r="F353" i="4"/>
  <c r="E352" i="4"/>
  <c r="D352" i="4"/>
  <c r="F352" i="4" s="1"/>
  <c r="D351" i="4"/>
  <c r="F349" i="4"/>
  <c r="F348" i="4"/>
  <c r="E348" i="4"/>
  <c r="D348" i="4"/>
  <c r="F347" i="4"/>
  <c r="F346" i="4"/>
  <c r="E345" i="4"/>
  <c r="E344" i="4" s="1"/>
  <c r="D345"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5" i="4"/>
  <c r="F324" i="4"/>
  <c r="F323" i="4"/>
  <c r="F322" i="4"/>
  <c r="F321" i="4"/>
  <c r="F320" i="4"/>
  <c r="F319" i="4"/>
  <c r="F318" i="4"/>
  <c r="E317" i="4"/>
  <c r="D317" i="4"/>
  <c r="F317" i="4" s="1"/>
  <c r="F316" i="4"/>
  <c r="F315" i="4"/>
  <c r="F314" i="4"/>
  <c r="F313" i="4"/>
  <c r="F312" i="4"/>
  <c r="E312" i="4"/>
  <c r="D312" i="4"/>
  <c r="E311" i="4"/>
  <c r="D306" i="1" s="1"/>
  <c r="F310" i="4"/>
  <c r="F309" i="4"/>
  <c r="F308" i="4"/>
  <c r="F307" i="4"/>
  <c r="F306" i="4"/>
  <c r="F305" i="4"/>
  <c r="F304" i="4"/>
  <c r="E304" i="4"/>
  <c r="D304" i="4"/>
  <c r="F303" i="4"/>
  <c r="F302" i="4"/>
  <c r="F301" i="4"/>
  <c r="E300" i="4"/>
  <c r="D300" i="4"/>
  <c r="F300" i="4" s="1"/>
  <c r="D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2" i="4"/>
  <c r="F271" i="4"/>
  <c r="F270" i="4"/>
  <c r="F269" i="4"/>
  <c r="E268" i="4"/>
  <c r="D268" i="4"/>
  <c r="F268" i="4" s="1"/>
  <c r="F267" i="4"/>
  <c r="F266" i="4"/>
  <c r="F265" i="4"/>
  <c r="E264" i="4"/>
  <c r="D264" i="4"/>
  <c r="F262" i="4"/>
  <c r="F261" i="4"/>
  <c r="F260" i="4"/>
  <c r="F259" i="4"/>
  <c r="E259" i="4"/>
  <c r="D259" i="4"/>
  <c r="F258" i="4"/>
  <c r="F257" i="4"/>
  <c r="F256" i="4"/>
  <c r="F255" i="4"/>
  <c r="F254" i="4"/>
  <c r="F253" i="4"/>
  <c r="E253" i="4"/>
  <c r="D253" i="4"/>
  <c r="E252" i="4"/>
  <c r="D252" i="4"/>
  <c r="F252" i="4" s="1"/>
  <c r="F251" i="4"/>
  <c r="F250" i="4"/>
  <c r="F249" i="4"/>
  <c r="F248" i="4"/>
  <c r="E247" i="4"/>
  <c r="D247" i="4"/>
  <c r="F247" i="4" s="1"/>
  <c r="F246" i="4"/>
  <c r="F245" i="4"/>
  <c r="E244" i="4"/>
  <c r="F244" i="4" s="1"/>
  <c r="D244" i="4"/>
  <c r="F243" i="4"/>
  <c r="F242" i="4"/>
  <c r="F241" i="4"/>
  <c r="E240" i="4"/>
  <c r="D240" i="4"/>
  <c r="F240" i="4" s="1"/>
  <c r="F239" i="4"/>
  <c r="F238" i="4"/>
  <c r="F237" i="4"/>
  <c r="F236" i="4"/>
  <c r="E236" i="4"/>
  <c r="D236" i="4"/>
  <c r="F235" i="4"/>
  <c r="F234" i="4"/>
  <c r="F233" i="4"/>
  <c r="F232" i="4"/>
  <c r="E231" i="4"/>
  <c r="D231" i="4"/>
  <c r="F231" i="4" s="1"/>
  <c r="F230" i="4"/>
  <c r="F229" i="4"/>
  <c r="F228" i="4"/>
  <c r="E228" i="4"/>
  <c r="D228" i="4"/>
  <c r="F227" i="4"/>
  <c r="F226" i="4"/>
  <c r="E225" i="4"/>
  <c r="D225" i="4"/>
  <c r="D224" i="4" s="1"/>
  <c r="F223" i="4"/>
  <c r="F222" i="4"/>
  <c r="F221" i="4"/>
  <c r="F220" i="4"/>
  <c r="E219" i="4"/>
  <c r="D219" i="4"/>
  <c r="F219" i="4" s="1"/>
  <c r="F218" i="4"/>
  <c r="F217" i="4"/>
  <c r="E216" i="4"/>
  <c r="E215" i="4" s="1"/>
  <c r="D216" i="4"/>
  <c r="D215" i="4" s="1"/>
  <c r="F214" i="4"/>
  <c r="F213" i="4"/>
  <c r="F212" i="4"/>
  <c r="F211" i="4"/>
  <c r="E210" i="4"/>
  <c r="D210" i="4"/>
  <c r="F209" i="4"/>
  <c r="F208" i="4"/>
  <c r="F207" i="4"/>
  <c r="F206" i="4"/>
  <c r="F205" i="4"/>
  <c r="F204" i="4"/>
  <c r="F203" i="4"/>
  <c r="E202" i="4"/>
  <c r="F202" i="4" s="1"/>
  <c r="D202" i="4"/>
  <c r="F201" i="4"/>
  <c r="F200" i="4"/>
  <c r="F199" i="4"/>
  <c r="F198" i="4"/>
  <c r="E197" i="4"/>
  <c r="D197" i="4"/>
  <c r="F197" i="4" s="1"/>
  <c r="F195" i="4"/>
  <c r="F194" i="4"/>
  <c r="F193" i="4"/>
  <c r="F192" i="4"/>
  <c r="F191" i="4"/>
  <c r="F190" i="4"/>
  <c r="F189" i="4"/>
  <c r="E188" i="4"/>
  <c r="F188" i="4" s="1"/>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C160" i="1" s="1"/>
  <c r="F162" i="4"/>
  <c r="F161" i="4"/>
  <c r="F160" i="4"/>
  <c r="E159" i="4"/>
  <c r="D159" i="4"/>
  <c r="F158" i="4"/>
  <c r="F157" i="4"/>
  <c r="F156" i="4"/>
  <c r="F155" i="4"/>
  <c r="F154" i="4"/>
  <c r="E153" i="4"/>
  <c r="D153" i="4"/>
  <c r="D152" i="4"/>
  <c r="F150" i="4"/>
  <c r="F149" i="4"/>
  <c r="F148" i="4"/>
  <c r="F147" i="4"/>
  <c r="F146" i="4"/>
  <c r="F145" i="4"/>
  <c r="F144" i="4"/>
  <c r="F143" i="4"/>
  <c r="F142" i="4"/>
  <c r="F141" i="4"/>
  <c r="E140" i="4"/>
  <c r="D140" i="4"/>
  <c r="E139" i="4"/>
  <c r="F138" i="4"/>
  <c r="F137" i="4"/>
  <c r="F136" i="4"/>
  <c r="F135" i="4"/>
  <c r="E134" i="4"/>
  <c r="D130" i="1" s="1"/>
  <c r="D134" i="4"/>
  <c r="D133" i="4"/>
  <c r="F132" i="4"/>
  <c r="F131" i="4"/>
  <c r="F130" i="4"/>
  <c r="F129" i="4"/>
  <c r="E128" i="4"/>
  <c r="D128" i="4"/>
  <c r="F127" i="4"/>
  <c r="F126" i="4"/>
  <c r="E125" i="4"/>
  <c r="D125" i="4"/>
  <c r="F125" i="4" s="1"/>
  <c r="F123" i="4"/>
  <c r="F122" i="4"/>
  <c r="F121" i="4"/>
  <c r="F120" i="4"/>
  <c r="E120" i="4"/>
  <c r="D120" i="4"/>
  <c r="F119" i="4"/>
  <c r="F118" i="4"/>
  <c r="F117" i="4"/>
  <c r="F116" i="4"/>
  <c r="F115" i="4"/>
  <c r="F114" i="4"/>
  <c r="F113" i="4"/>
  <c r="E112" i="4"/>
  <c r="E106" i="4" s="1"/>
  <c r="D102" i="1" s="1"/>
  <c r="D112" i="4"/>
  <c r="F111" i="4"/>
  <c r="F110" i="4"/>
  <c r="F109" i="4"/>
  <c r="F108" i="4"/>
  <c r="F107" i="4"/>
  <c r="E107" i="4"/>
  <c r="D107" i="4"/>
  <c r="F105" i="4"/>
  <c r="F104" i="4"/>
  <c r="F103" i="4"/>
  <c r="F102" i="4"/>
  <c r="F101" i="4"/>
  <c r="F100" i="4"/>
  <c r="F99" i="4"/>
  <c r="E98" i="4"/>
  <c r="D98" i="4"/>
  <c r="F98" i="4" s="1"/>
  <c r="F97" i="4"/>
  <c r="F96" i="4"/>
  <c r="F95" i="4"/>
  <c r="F94" i="4"/>
  <c r="F93" i="4"/>
  <c r="F92" i="4"/>
  <c r="E91" i="4"/>
  <c r="E82" i="4" s="1"/>
  <c r="D78" i="1" s="1"/>
  <c r="D91" i="4"/>
  <c r="F91" i="4" s="1"/>
  <c r="F90" i="4"/>
  <c r="F89" i="4"/>
  <c r="F88" i="4"/>
  <c r="F87" i="4"/>
  <c r="F86" i="4"/>
  <c r="F85" i="4"/>
  <c r="F84" i="4"/>
  <c r="E83" i="4"/>
  <c r="D83" i="4"/>
  <c r="D82" i="4" s="1"/>
  <c r="F81" i="4"/>
  <c r="F80" i="4"/>
  <c r="F79" i="4"/>
  <c r="F78" i="4"/>
  <c r="E77" i="4"/>
  <c r="D73" i="1" s="1"/>
  <c r="D77" i="4"/>
  <c r="F77" i="4" s="1"/>
  <c r="F76" i="4"/>
  <c r="F75" i="4"/>
  <c r="E74" i="4"/>
  <c r="D70" i="1" s="1"/>
  <c r="D74" i="4"/>
  <c r="C70" i="1" s="1"/>
  <c r="F73" i="4"/>
  <c r="F72" i="4"/>
  <c r="F71" i="4"/>
  <c r="E71" i="4"/>
  <c r="D71" i="4"/>
  <c r="F70" i="4"/>
  <c r="F69" i="4"/>
  <c r="E68" i="4"/>
  <c r="D68" i="4"/>
  <c r="F68" i="4" s="1"/>
  <c r="F67" i="4"/>
  <c r="F66" i="4"/>
  <c r="E65" i="4"/>
  <c r="D65" i="4"/>
  <c r="F65" i="4" s="1"/>
  <c r="F64" i="4"/>
  <c r="F63" i="4"/>
  <c r="F62" i="4"/>
  <c r="E62" i="4"/>
  <c r="D62" i="4"/>
  <c r="F61" i="4"/>
  <c r="F60" i="4"/>
  <c r="F59" i="4"/>
  <c r="E59" i="4"/>
  <c r="D59" i="4"/>
  <c r="F58" i="4"/>
  <c r="F57" i="4"/>
  <c r="F56" i="4"/>
  <c r="F55" i="4"/>
  <c r="E54" i="4"/>
  <c r="D54" i="4"/>
  <c r="F53" i="4"/>
  <c r="F52" i="4"/>
  <c r="F51" i="4"/>
  <c r="E51" i="4"/>
  <c r="D51"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E8" i="4"/>
  <c r="E7" i="4" s="1"/>
  <c r="D8" i="4"/>
  <c r="G36" i="3"/>
  <c r="B36" i="3"/>
  <c r="G35" i="3"/>
  <c r="B35" i="3"/>
  <c r="G34" i="3"/>
  <c r="B34" i="3"/>
  <c r="I33" i="3"/>
  <c r="G33" i="3"/>
  <c r="B33" i="3"/>
  <c r="I32" i="3"/>
  <c r="H32" i="3"/>
  <c r="G32" i="3"/>
  <c r="B32" i="3"/>
  <c r="I31" i="3"/>
  <c r="H31" i="3"/>
  <c r="G31" i="3"/>
  <c r="B31" i="3"/>
  <c r="I30" i="3"/>
  <c r="G30" i="3"/>
  <c r="B30"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C1580" i="1"/>
  <c r="H1579" i="1"/>
  <c r="C1579" i="1"/>
  <c r="G1579" i="1" s="1"/>
  <c r="C1578" i="1"/>
  <c r="G1578" i="1" s="1"/>
  <c r="C1577" i="1"/>
  <c r="H1575" i="1"/>
  <c r="G1575" i="1"/>
  <c r="C1575" i="1"/>
  <c r="C1574" i="1"/>
  <c r="C1573" i="1"/>
  <c r="H1573" i="1" s="1"/>
  <c r="C1572" i="1"/>
  <c r="H1571" i="1"/>
  <c r="G1571" i="1"/>
  <c r="C1571" i="1"/>
  <c r="H1570" i="1"/>
  <c r="C1570" i="1"/>
  <c r="G1570" i="1" s="1"/>
  <c r="C1569" i="1"/>
  <c r="C1568" i="1"/>
  <c r="G1568" i="1" s="1"/>
  <c r="H1567" i="1"/>
  <c r="G1567" i="1"/>
  <c r="C1567" i="1"/>
  <c r="C1566" i="1"/>
  <c r="C1565" i="1"/>
  <c r="H1565" i="1" s="1"/>
  <c r="C1564" i="1"/>
  <c r="H1563" i="1"/>
  <c r="G1563" i="1"/>
  <c r="C1563" i="1"/>
  <c r="H1562" i="1"/>
  <c r="C1562" i="1"/>
  <c r="G1562" i="1" s="1"/>
  <c r="C1561" i="1"/>
  <c r="C1560" i="1"/>
  <c r="G1560" i="1" s="1"/>
  <c r="H1559" i="1"/>
  <c r="G1559" i="1"/>
  <c r="C1559" i="1"/>
  <c r="C1558" i="1"/>
  <c r="C1557" i="1"/>
  <c r="H1557" i="1" s="1"/>
  <c r="C1556" i="1"/>
  <c r="H1555" i="1"/>
  <c r="G1555" i="1"/>
  <c r="H1554" i="1"/>
  <c r="G1554" i="1"/>
  <c r="C1554" i="1"/>
  <c r="C1553" i="1"/>
  <c r="H1553" i="1" s="1"/>
  <c r="H1552" i="1"/>
  <c r="C1552" i="1"/>
  <c r="G1552" i="1" s="1"/>
  <c r="H1551" i="1"/>
  <c r="G1551" i="1"/>
  <c r="C1551" i="1"/>
  <c r="C1550" i="1"/>
  <c r="H1550" i="1" s="1"/>
  <c r="G1549" i="1"/>
  <c r="C1549" i="1"/>
  <c r="H1549" i="1" s="1"/>
  <c r="C1548" i="1"/>
  <c r="G1548" i="1" s="1"/>
  <c r="H1547" i="1"/>
  <c r="G1547" i="1"/>
  <c r="C1547" i="1"/>
  <c r="H1546" i="1"/>
  <c r="G1546" i="1"/>
  <c r="C1546" i="1"/>
  <c r="C1545" i="1"/>
  <c r="H1545" i="1" s="1"/>
  <c r="H1544" i="1"/>
  <c r="C1544" i="1"/>
  <c r="G1544" i="1" s="1"/>
  <c r="H1543" i="1"/>
  <c r="G1543" i="1"/>
  <c r="C1543" i="1"/>
  <c r="C1542" i="1"/>
  <c r="H1542" i="1" s="1"/>
  <c r="G1541" i="1"/>
  <c r="C1541" i="1"/>
  <c r="H1541" i="1" s="1"/>
  <c r="C1540" i="1"/>
  <c r="G1540" i="1" s="1"/>
  <c r="H1539" i="1"/>
  <c r="G1539" i="1"/>
  <c r="C1539" i="1"/>
  <c r="H1538" i="1"/>
  <c r="G1538" i="1"/>
  <c r="C1538" i="1"/>
  <c r="C1537" i="1"/>
  <c r="H1537" i="1" s="1"/>
  <c r="H1536" i="1"/>
  <c r="C1536" i="1"/>
  <c r="G1536" i="1" s="1"/>
  <c r="H1535" i="1"/>
  <c r="G1535" i="1"/>
  <c r="H1534" i="1"/>
  <c r="C1534" i="1"/>
  <c r="G1534" i="1" s="1"/>
  <c r="C1533" i="1"/>
  <c r="C1532" i="1"/>
  <c r="G1532" i="1" s="1"/>
  <c r="H1531" i="1"/>
  <c r="G1531" i="1"/>
  <c r="C1531" i="1"/>
  <c r="C1530" i="1"/>
  <c r="C1529" i="1"/>
  <c r="H1529" i="1" s="1"/>
  <c r="C1528" i="1"/>
  <c r="H1527" i="1"/>
  <c r="G1527" i="1"/>
  <c r="C1527" i="1"/>
  <c r="H1526" i="1"/>
  <c r="C1526" i="1"/>
  <c r="G1526" i="1" s="1"/>
  <c r="C1525" i="1"/>
  <c r="H1523" i="1"/>
  <c r="G1523" i="1"/>
  <c r="C1523" i="1"/>
  <c r="C1522" i="1"/>
  <c r="C1521" i="1"/>
  <c r="H1521" i="1" s="1"/>
  <c r="C1520" i="1"/>
  <c r="H1519" i="1"/>
  <c r="G1519" i="1"/>
  <c r="C1519" i="1"/>
  <c r="C1516" i="1"/>
  <c r="G1516" i="1" s="1"/>
  <c r="C1515" i="1"/>
  <c r="H1515" i="1" s="1"/>
  <c r="C1514" i="1"/>
  <c r="C1513" i="1"/>
  <c r="H1513" i="1" s="1"/>
  <c r="C1512" i="1"/>
  <c r="C1511" i="1"/>
  <c r="H1511" i="1" s="1"/>
  <c r="H1510" i="1"/>
  <c r="C1510" i="1"/>
  <c r="G1510" i="1" s="1"/>
  <c r="C1509" i="1"/>
  <c r="C1508" i="1"/>
  <c r="G1508" i="1" s="1"/>
  <c r="H1507" i="1"/>
  <c r="C1507" i="1"/>
  <c r="G1507" i="1" s="1"/>
  <c r="C1506" i="1"/>
  <c r="C1505" i="1"/>
  <c r="H1505" i="1" s="1"/>
  <c r="C1504" i="1"/>
  <c r="C1503" i="1"/>
  <c r="H1503" i="1" s="1"/>
  <c r="H1502" i="1"/>
  <c r="C1502" i="1"/>
  <c r="G1502" i="1" s="1"/>
  <c r="C1501" i="1"/>
  <c r="C1500" i="1"/>
  <c r="G1500" i="1" s="1"/>
  <c r="C1498" i="1"/>
  <c r="C1497" i="1"/>
  <c r="H1497" i="1" s="1"/>
  <c r="C1496" i="1"/>
  <c r="H1495" i="1"/>
  <c r="G1495" i="1"/>
  <c r="C1495" i="1"/>
  <c r="H1494" i="1"/>
  <c r="C1494" i="1"/>
  <c r="G1494" i="1" s="1"/>
  <c r="C1493" i="1"/>
  <c r="C1492" i="1"/>
  <c r="G1492" i="1" s="1"/>
  <c r="G1491" i="1"/>
  <c r="C1491" i="1"/>
  <c r="H1491" i="1" s="1"/>
  <c r="C1490" i="1"/>
  <c r="C1489" i="1"/>
  <c r="H1489" i="1" s="1"/>
  <c r="C1488" i="1"/>
  <c r="H1487" i="1"/>
  <c r="G1487" i="1"/>
  <c r="C1487" i="1"/>
  <c r="C1486" i="1"/>
  <c r="G1486" i="1" s="1"/>
  <c r="C1485" i="1"/>
  <c r="C1484" i="1"/>
  <c r="G1484" i="1" s="1"/>
  <c r="C1482" i="1"/>
  <c r="C1480" i="1"/>
  <c r="D1479" i="1"/>
  <c r="G1479" i="1" s="1"/>
  <c r="C1479" i="1"/>
  <c r="G1478" i="1"/>
  <c r="D1478" i="1"/>
  <c r="C1478" i="1"/>
  <c r="J1478" i="1" s="1"/>
  <c r="D1477" i="1"/>
  <c r="C1477" i="1"/>
  <c r="D1476" i="1"/>
  <c r="C1476" i="1"/>
  <c r="D1475" i="1"/>
  <c r="C1475" i="1"/>
  <c r="D1474" i="1"/>
  <c r="G1474" i="1" s="1"/>
  <c r="C1474" i="1"/>
  <c r="G1473" i="1"/>
  <c r="D1473" i="1"/>
  <c r="C1473" i="1"/>
  <c r="J1473" i="1" s="1"/>
  <c r="D1472" i="1"/>
  <c r="C1472" i="1"/>
  <c r="D1471" i="1"/>
  <c r="C1471" i="1"/>
  <c r="D1470" i="1"/>
  <c r="C1470" i="1"/>
  <c r="D1469" i="1"/>
  <c r="C1469" i="1"/>
  <c r="D1468" i="1"/>
  <c r="G1468" i="1" s="1"/>
  <c r="C1468" i="1"/>
  <c r="G1467" i="1"/>
  <c r="D1467" i="1"/>
  <c r="C1467" i="1"/>
  <c r="J1467" i="1" s="1"/>
  <c r="D1466" i="1"/>
  <c r="C1466" i="1"/>
  <c r="D1465" i="1"/>
  <c r="C1465" i="1"/>
  <c r="D1464" i="1"/>
  <c r="G1464" i="1" s="1"/>
  <c r="C1464" i="1"/>
  <c r="G1463" i="1"/>
  <c r="D1463" i="1"/>
  <c r="C1463" i="1"/>
  <c r="J1463" i="1" s="1"/>
  <c r="D1462" i="1"/>
  <c r="C1462" i="1"/>
  <c r="G1461" i="1"/>
  <c r="D1461" i="1"/>
  <c r="C1461" i="1"/>
  <c r="H1461" i="1" s="1"/>
  <c r="H1460" i="1"/>
  <c r="D1460" i="1"/>
  <c r="C1460" i="1"/>
  <c r="J1460" i="1" s="1"/>
  <c r="D1459" i="1"/>
  <c r="C1459" i="1"/>
  <c r="H1458" i="1"/>
  <c r="G1458" i="1"/>
  <c r="I1458" i="1" s="1"/>
  <c r="D1458" i="1"/>
  <c r="C1458" i="1"/>
  <c r="J1458" i="1" s="1"/>
  <c r="G1457" i="1"/>
  <c r="I1457" i="1" s="1"/>
  <c r="D1457" i="1"/>
  <c r="C1457" i="1"/>
  <c r="H1457" i="1" s="1"/>
  <c r="H1456" i="1"/>
  <c r="D1456" i="1"/>
  <c r="C1456" i="1"/>
  <c r="J1456" i="1" s="1"/>
  <c r="D1455" i="1"/>
  <c r="C1455" i="1"/>
  <c r="D1454" i="1"/>
  <c r="C1454" i="1"/>
  <c r="D1453" i="1"/>
  <c r="H1452" i="1"/>
  <c r="D1452" i="1"/>
  <c r="C1452" i="1"/>
  <c r="J1452" i="1" s="1"/>
  <c r="D1451" i="1"/>
  <c r="C1451" i="1"/>
  <c r="H1450" i="1"/>
  <c r="G1450" i="1"/>
  <c r="I1450" i="1" s="1"/>
  <c r="D1450" i="1"/>
  <c r="C1450" i="1"/>
  <c r="J1450" i="1" s="1"/>
  <c r="G1449" i="1"/>
  <c r="I1449" i="1" s="1"/>
  <c r="D1449" i="1"/>
  <c r="C1449" i="1"/>
  <c r="H1449" i="1" s="1"/>
  <c r="H1448" i="1"/>
  <c r="D1448" i="1"/>
  <c r="C1448" i="1"/>
  <c r="J1448" i="1" s="1"/>
  <c r="J1447" i="1"/>
  <c r="G1447" i="1"/>
  <c r="I1447" i="1" s="1"/>
  <c r="D1447" i="1"/>
  <c r="C1447" i="1"/>
  <c r="H1447" i="1" s="1"/>
  <c r="H1446" i="1"/>
  <c r="G1446" i="1"/>
  <c r="D1446" i="1"/>
  <c r="C1446" i="1"/>
  <c r="J1446" i="1" s="1"/>
  <c r="J1445" i="1"/>
  <c r="D1445" i="1"/>
  <c r="H1445" i="1" s="1"/>
  <c r="C1445" i="1"/>
  <c r="H1444" i="1"/>
  <c r="D1444" i="1"/>
  <c r="J1444" i="1" s="1"/>
  <c r="C1444" i="1"/>
  <c r="G1444" i="1" s="1"/>
  <c r="I1444" i="1" s="1"/>
  <c r="H1443" i="1"/>
  <c r="D1443" i="1"/>
  <c r="G1443" i="1" s="1"/>
  <c r="C1443" i="1"/>
  <c r="H1442" i="1"/>
  <c r="D1442" i="1"/>
  <c r="J1442" i="1" s="1"/>
  <c r="C1442" i="1"/>
  <c r="G1442" i="1" s="1"/>
  <c r="I1442" i="1" s="1"/>
  <c r="H1441" i="1"/>
  <c r="D1441" i="1"/>
  <c r="G1441" i="1" s="1"/>
  <c r="C1441" i="1"/>
  <c r="H1440" i="1"/>
  <c r="D1440" i="1"/>
  <c r="J1440" i="1" s="1"/>
  <c r="C1440" i="1"/>
  <c r="G1440" i="1" s="1"/>
  <c r="I1440" i="1" s="1"/>
  <c r="H1439" i="1"/>
  <c r="D1439" i="1"/>
  <c r="G1439" i="1" s="1"/>
  <c r="C1439" i="1"/>
  <c r="D1438" i="1"/>
  <c r="G1438" i="1" s="1"/>
  <c r="C1438" i="1"/>
  <c r="H1437" i="1"/>
  <c r="D1437" i="1"/>
  <c r="G1437" i="1" s="1"/>
  <c r="C1437" i="1"/>
  <c r="D1436"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G1423" i="1"/>
  <c r="C1423" i="1"/>
  <c r="H1422" i="1"/>
  <c r="G1422" i="1"/>
  <c r="D1422" i="1"/>
  <c r="C1422" i="1"/>
  <c r="H1421" i="1"/>
  <c r="G1421" i="1"/>
  <c r="D1421" i="1"/>
  <c r="C1421" i="1"/>
  <c r="H1420" i="1"/>
  <c r="G1420" i="1"/>
  <c r="D1420" i="1"/>
  <c r="C1420" i="1"/>
  <c r="H1419" i="1"/>
  <c r="G1419" i="1"/>
  <c r="D1419" i="1"/>
  <c r="C1419" i="1"/>
  <c r="H1418" i="1"/>
  <c r="G1418" i="1"/>
  <c r="D1418" i="1"/>
  <c r="C1418" i="1"/>
  <c r="D1417" i="1"/>
  <c r="C1417"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D1407" i="1"/>
  <c r="C1407" i="1"/>
  <c r="D1406" i="1"/>
  <c r="C1406" i="1"/>
  <c r="D1405" i="1"/>
  <c r="C1405" i="1"/>
  <c r="D1404" i="1"/>
  <c r="C1404" i="1"/>
  <c r="D1403" i="1"/>
  <c r="C1403" i="1"/>
  <c r="D1402" i="1"/>
  <c r="C1402" i="1"/>
  <c r="D1401" i="1"/>
  <c r="G1400" i="1"/>
  <c r="D1400" i="1"/>
  <c r="H1400" i="1" s="1"/>
  <c r="C1400" i="1"/>
  <c r="G1399" i="1"/>
  <c r="D1399" i="1"/>
  <c r="H1399" i="1" s="1"/>
  <c r="C1399" i="1"/>
  <c r="G1398" i="1"/>
  <c r="D1398" i="1"/>
  <c r="H1398" i="1" s="1"/>
  <c r="C1398" i="1"/>
  <c r="G1397" i="1"/>
  <c r="D1397" i="1"/>
  <c r="H1397" i="1" s="1"/>
  <c r="C1397" i="1"/>
  <c r="G1396" i="1"/>
  <c r="D1396" i="1"/>
  <c r="H1396" i="1" s="1"/>
  <c r="C1396" i="1"/>
  <c r="G1395" i="1"/>
  <c r="D1395" i="1"/>
  <c r="H1395" i="1" s="1"/>
  <c r="C1395" i="1"/>
  <c r="G1394" i="1"/>
  <c r="D1394" i="1"/>
  <c r="H1394" i="1" s="1"/>
  <c r="C1394" i="1"/>
  <c r="G1393" i="1"/>
  <c r="D1393" i="1"/>
  <c r="H1393" i="1" s="1"/>
  <c r="C1393" i="1"/>
  <c r="G1392" i="1"/>
  <c r="D1392" i="1"/>
  <c r="H1392" i="1" s="1"/>
  <c r="C1392" i="1"/>
  <c r="G1391" i="1"/>
  <c r="D1391" i="1"/>
  <c r="H1391" i="1" s="1"/>
  <c r="C1391" i="1"/>
  <c r="G1390" i="1"/>
  <c r="D1390" i="1"/>
  <c r="H1390" i="1" s="1"/>
  <c r="C1390" i="1"/>
  <c r="G1389" i="1"/>
  <c r="D1389" i="1"/>
  <c r="H1389" i="1" s="1"/>
  <c r="C1389" i="1"/>
  <c r="C1388" i="1"/>
  <c r="G1387" i="1"/>
  <c r="D1387" i="1"/>
  <c r="H1387" i="1" s="1"/>
  <c r="C1387" i="1"/>
  <c r="G1386" i="1"/>
  <c r="D1386" i="1"/>
  <c r="H1386" i="1" s="1"/>
  <c r="C1386" i="1"/>
  <c r="G1385" i="1"/>
  <c r="D1385" i="1"/>
  <c r="H1385" i="1" s="1"/>
  <c r="C1385" i="1"/>
  <c r="G1384" i="1"/>
  <c r="D1384" i="1"/>
  <c r="H1384" i="1" s="1"/>
  <c r="C1384" i="1"/>
  <c r="H1382" i="1"/>
  <c r="D1382" i="1"/>
  <c r="G1382" i="1" s="1"/>
  <c r="C1382" i="1"/>
  <c r="H1381" i="1"/>
  <c r="D1381" i="1"/>
  <c r="G1381" i="1" s="1"/>
  <c r="C1381" i="1"/>
  <c r="H1380" i="1"/>
  <c r="D1380" i="1"/>
  <c r="G1380" i="1" s="1"/>
  <c r="C1380" i="1"/>
  <c r="H1379" i="1"/>
  <c r="D1379" i="1"/>
  <c r="G1379" i="1" s="1"/>
  <c r="C1379" i="1"/>
  <c r="H1378" i="1"/>
  <c r="D1378" i="1"/>
  <c r="G1378" i="1" s="1"/>
  <c r="C1378" i="1"/>
  <c r="H1377" i="1"/>
  <c r="D1377" i="1"/>
  <c r="G1377" i="1" s="1"/>
  <c r="C1377" i="1"/>
  <c r="H1376" i="1"/>
  <c r="D1376" i="1"/>
  <c r="G1376" i="1" s="1"/>
  <c r="C1376" i="1"/>
  <c r="H1375" i="1"/>
  <c r="D1375" i="1"/>
  <c r="G1375" i="1" s="1"/>
  <c r="C1375" i="1"/>
  <c r="H1374" i="1"/>
  <c r="D1374" i="1"/>
  <c r="G1374" i="1" s="1"/>
  <c r="C1374" i="1"/>
  <c r="H1373" i="1"/>
  <c r="D1373" i="1"/>
  <c r="G1373" i="1" s="1"/>
  <c r="C1373" i="1"/>
  <c r="H1372" i="1"/>
  <c r="D1372" i="1"/>
  <c r="G1372" i="1" s="1"/>
  <c r="C1372" i="1"/>
  <c r="H1371" i="1"/>
  <c r="D1371" i="1"/>
  <c r="G1371" i="1" s="1"/>
  <c r="C1371" i="1"/>
  <c r="H1370" i="1"/>
  <c r="D1370" i="1"/>
  <c r="G1370" i="1" s="1"/>
  <c r="C1370" i="1"/>
  <c r="H1369" i="1"/>
  <c r="D1369" i="1"/>
  <c r="G1369" i="1" s="1"/>
  <c r="C1369" i="1"/>
  <c r="H1368" i="1"/>
  <c r="D1368" i="1"/>
  <c r="G1368" i="1" s="1"/>
  <c r="C1368" i="1"/>
  <c r="H1367" i="1"/>
  <c r="D1367" i="1"/>
  <c r="G1367" i="1" s="1"/>
  <c r="C1367" i="1"/>
  <c r="H1366" i="1"/>
  <c r="D1366" i="1"/>
  <c r="G1366" i="1" s="1"/>
  <c r="C1366" i="1"/>
  <c r="H1365" i="1"/>
  <c r="D1365" i="1"/>
  <c r="G1365" i="1" s="1"/>
  <c r="C1365" i="1"/>
  <c r="H1364" i="1"/>
  <c r="D1364" i="1"/>
  <c r="G1364" i="1" s="1"/>
  <c r="C1364" i="1"/>
  <c r="H1363" i="1"/>
  <c r="D1363" i="1"/>
  <c r="G1363" i="1" s="1"/>
  <c r="C1363" i="1"/>
  <c r="H1362" i="1"/>
  <c r="D1362" i="1"/>
  <c r="G1362" i="1" s="1"/>
  <c r="C1362" i="1"/>
  <c r="H1361" i="1"/>
  <c r="D1361" i="1"/>
  <c r="G1361" i="1" s="1"/>
  <c r="C1361" i="1"/>
  <c r="H1360" i="1"/>
  <c r="D1360" i="1"/>
  <c r="G1360" i="1" s="1"/>
  <c r="C1360" i="1"/>
  <c r="H1359" i="1"/>
  <c r="D1359" i="1"/>
  <c r="G1359" i="1" s="1"/>
  <c r="C1359" i="1"/>
  <c r="H1358" i="1"/>
  <c r="D1358" i="1"/>
  <c r="G1358" i="1" s="1"/>
  <c r="C1358" i="1"/>
  <c r="H1357" i="1"/>
  <c r="D1357" i="1"/>
  <c r="G1357" i="1" s="1"/>
  <c r="C1357" i="1"/>
  <c r="H1356" i="1"/>
  <c r="D1356" i="1"/>
  <c r="G1356" i="1" s="1"/>
  <c r="C1356" i="1"/>
  <c r="H1355" i="1"/>
  <c r="D1355" i="1"/>
  <c r="G1355" i="1" s="1"/>
  <c r="C1355" i="1"/>
  <c r="H1354" i="1"/>
  <c r="D1354" i="1"/>
  <c r="G1354" i="1" s="1"/>
  <c r="C1354" i="1"/>
  <c r="H1353" i="1"/>
  <c r="D1353" i="1"/>
  <c r="G1353" i="1" s="1"/>
  <c r="C1353" i="1"/>
  <c r="H1352" i="1"/>
  <c r="D1352" i="1"/>
  <c r="G1352" i="1" s="1"/>
  <c r="C1352" i="1"/>
  <c r="H1351" i="1"/>
  <c r="D1351" i="1"/>
  <c r="G1351" i="1" s="1"/>
  <c r="C1351" i="1"/>
  <c r="H1350" i="1"/>
  <c r="D1350" i="1"/>
  <c r="G1350" i="1" s="1"/>
  <c r="C1350" i="1"/>
  <c r="H1349" i="1"/>
  <c r="D1349" i="1"/>
  <c r="G1349" i="1" s="1"/>
  <c r="C1349" i="1"/>
  <c r="H1348" i="1"/>
  <c r="D1348" i="1"/>
  <c r="G1348" i="1" s="1"/>
  <c r="C1348" i="1"/>
  <c r="H1347" i="1"/>
  <c r="D1347" i="1"/>
  <c r="G1347" i="1" s="1"/>
  <c r="C1347" i="1"/>
  <c r="H1346" i="1"/>
  <c r="D1346" i="1"/>
  <c r="G1346" i="1" s="1"/>
  <c r="C1346" i="1"/>
  <c r="H1345" i="1"/>
  <c r="D1345" i="1"/>
  <c r="G1345" i="1" s="1"/>
  <c r="C1345" i="1"/>
  <c r="H1344" i="1"/>
  <c r="D1344" i="1"/>
  <c r="G1344" i="1" s="1"/>
  <c r="C1344" i="1"/>
  <c r="H1343" i="1"/>
  <c r="D1343" i="1"/>
  <c r="G1343" i="1" s="1"/>
  <c r="C1343" i="1"/>
  <c r="H1342" i="1"/>
  <c r="D1342" i="1"/>
  <c r="G1342" i="1" s="1"/>
  <c r="C1342" i="1"/>
  <c r="H1341" i="1"/>
  <c r="D1341" i="1"/>
  <c r="G1341" i="1" s="1"/>
  <c r="C1341" i="1"/>
  <c r="H1340" i="1"/>
  <c r="D1340" i="1"/>
  <c r="G1340" i="1" s="1"/>
  <c r="C1340" i="1"/>
  <c r="H1339" i="1"/>
  <c r="D1339" i="1"/>
  <c r="G1339" i="1" s="1"/>
  <c r="C1339" i="1"/>
  <c r="H1338" i="1"/>
  <c r="D1338" i="1"/>
  <c r="G1338" i="1" s="1"/>
  <c r="C1338" i="1"/>
  <c r="H1337" i="1"/>
  <c r="D1337" i="1"/>
  <c r="G1337" i="1" s="1"/>
  <c r="C1337" i="1"/>
  <c r="H1336" i="1"/>
  <c r="D1336" i="1"/>
  <c r="G1336" i="1" s="1"/>
  <c r="C1336" i="1"/>
  <c r="H1335" i="1"/>
  <c r="D1335" i="1"/>
  <c r="G1335" i="1" s="1"/>
  <c r="C1335" i="1"/>
  <c r="H1334" i="1"/>
  <c r="D1334" i="1"/>
  <c r="G1334" i="1" s="1"/>
  <c r="C1334" i="1"/>
  <c r="H1333" i="1"/>
  <c r="D1333" i="1"/>
  <c r="G1333" i="1" s="1"/>
  <c r="C1333" i="1"/>
  <c r="H1332" i="1"/>
  <c r="D1332" i="1"/>
  <c r="G1332" i="1" s="1"/>
  <c r="C1332" i="1"/>
  <c r="H1331" i="1"/>
  <c r="D1331" i="1"/>
  <c r="G1331" i="1" s="1"/>
  <c r="C1331" i="1"/>
  <c r="H1330" i="1"/>
  <c r="D1330" i="1"/>
  <c r="G1330" i="1" s="1"/>
  <c r="C1330" i="1"/>
  <c r="D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D1220" i="1"/>
  <c r="C1220" i="1"/>
  <c r="D1219" i="1"/>
  <c r="C1219" i="1"/>
  <c r="D1218" i="1"/>
  <c r="C1218" i="1"/>
  <c r="D1217" i="1"/>
  <c r="C1217" i="1"/>
  <c r="D1216"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D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D1166" i="1"/>
  <c r="C1166" i="1"/>
  <c r="D1165" i="1"/>
  <c r="C1165" i="1"/>
  <c r="D1164" i="1"/>
  <c r="C1164" i="1"/>
  <c r="D1163" i="1"/>
  <c r="C1163" i="1"/>
  <c r="D1162" i="1"/>
  <c r="C1162" i="1"/>
  <c r="D1161" i="1"/>
  <c r="C1161" i="1"/>
  <c r="D1160" i="1"/>
  <c r="C1160" i="1"/>
  <c r="D1159" i="1"/>
  <c r="C1159" i="1"/>
  <c r="D1158" i="1"/>
  <c r="C1158" i="1"/>
  <c r="D1157" i="1"/>
  <c r="H1157" i="1" s="1"/>
  <c r="C1157" i="1"/>
  <c r="G1157" i="1" s="1"/>
  <c r="D1156" i="1"/>
  <c r="C1156" i="1"/>
  <c r="D1155" i="1"/>
  <c r="G1155" i="1" s="1"/>
  <c r="C1155" i="1"/>
  <c r="G1151" i="1"/>
  <c r="D1151" i="1"/>
  <c r="H1151" i="1" s="1"/>
  <c r="C1151" i="1"/>
  <c r="D1150" i="1"/>
  <c r="H1150" i="1" s="1"/>
  <c r="C1150" i="1"/>
  <c r="D1149" i="1"/>
  <c r="G1149" i="1" s="1"/>
  <c r="C1149" i="1"/>
  <c r="D1148" i="1"/>
  <c r="H1148" i="1" s="1"/>
  <c r="C1148" i="1"/>
  <c r="G1147" i="1"/>
  <c r="D1147" i="1"/>
  <c r="H1147" i="1" s="1"/>
  <c r="C1147" i="1"/>
  <c r="G1146" i="1"/>
  <c r="D1146" i="1"/>
  <c r="H1146" i="1" s="1"/>
  <c r="C1146" i="1"/>
  <c r="G1145" i="1"/>
  <c r="D1145" i="1"/>
  <c r="H1145" i="1" s="1"/>
  <c r="C1145" i="1"/>
  <c r="G1144" i="1"/>
  <c r="D1144" i="1"/>
  <c r="H1144" i="1" s="1"/>
  <c r="C1144" i="1"/>
  <c r="G1143" i="1"/>
  <c r="D1143" i="1"/>
  <c r="H1143" i="1" s="1"/>
  <c r="C1143" i="1"/>
  <c r="G1142" i="1"/>
  <c r="D1142" i="1"/>
  <c r="H1142" i="1" s="1"/>
  <c r="C1142" i="1"/>
  <c r="D1141" i="1"/>
  <c r="C1141" i="1"/>
  <c r="G1140" i="1"/>
  <c r="D1140" i="1"/>
  <c r="H1140" i="1" s="1"/>
  <c r="C1140" i="1"/>
  <c r="G1139" i="1"/>
  <c r="D1139" i="1"/>
  <c r="H1139" i="1" s="1"/>
  <c r="C1139" i="1"/>
  <c r="D1138" i="1"/>
  <c r="C1138" i="1"/>
  <c r="G1138" i="1" s="1"/>
  <c r="G1137" i="1"/>
  <c r="D1137" i="1"/>
  <c r="H1137" i="1" s="1"/>
  <c r="C1137" i="1"/>
  <c r="D1136" i="1"/>
  <c r="C1136" i="1"/>
  <c r="G1135" i="1"/>
  <c r="D1135" i="1"/>
  <c r="H1135" i="1" s="1"/>
  <c r="C1135" i="1"/>
  <c r="G1134" i="1"/>
  <c r="D1134" i="1"/>
  <c r="H1134" i="1" s="1"/>
  <c r="C1134" i="1"/>
  <c r="G1133" i="1"/>
  <c r="D1133" i="1"/>
  <c r="H1133" i="1" s="1"/>
  <c r="C1133" i="1"/>
  <c r="G1132" i="1"/>
  <c r="D1132" i="1"/>
  <c r="H1132" i="1" s="1"/>
  <c r="C1132" i="1"/>
  <c r="G1131" i="1"/>
  <c r="D1131" i="1"/>
  <c r="H1131" i="1" s="1"/>
  <c r="C1131" i="1"/>
  <c r="G1130" i="1"/>
  <c r="D1130" i="1"/>
  <c r="H1130" i="1" s="1"/>
  <c r="C1130" i="1"/>
  <c r="G1129" i="1"/>
  <c r="D1129" i="1"/>
  <c r="H1129" i="1" s="1"/>
  <c r="C1129" i="1"/>
  <c r="G1128" i="1"/>
  <c r="D1128" i="1"/>
  <c r="H1128" i="1" s="1"/>
  <c r="C1128" i="1"/>
  <c r="G1127" i="1"/>
  <c r="D1127" i="1"/>
  <c r="H1127" i="1" s="1"/>
  <c r="C1127" i="1"/>
  <c r="G1126" i="1"/>
  <c r="D1126" i="1"/>
  <c r="H1126" i="1" s="1"/>
  <c r="C1126" i="1"/>
  <c r="G1125" i="1"/>
  <c r="D1125" i="1"/>
  <c r="H1125" i="1" s="1"/>
  <c r="C1125"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D1064" i="1"/>
  <c r="C1064" i="1"/>
  <c r="G1063" i="1"/>
  <c r="D1063" i="1"/>
  <c r="H1063" i="1" s="1"/>
  <c r="C1063" i="1"/>
  <c r="D1062" i="1"/>
  <c r="G1062" i="1" s="1"/>
  <c r="C1062" i="1"/>
  <c r="D1061" i="1"/>
  <c r="H1061" i="1" s="1"/>
  <c r="C1061" i="1"/>
  <c r="G1060" i="1"/>
  <c r="D1060" i="1"/>
  <c r="H1060" i="1" s="1"/>
  <c r="C1060" i="1"/>
  <c r="G1059" i="1"/>
  <c r="D1059" i="1"/>
  <c r="H1059" i="1" s="1"/>
  <c r="C1059" i="1"/>
  <c r="D1058" i="1"/>
  <c r="C1058" i="1"/>
  <c r="D1057" i="1"/>
  <c r="C1057" i="1"/>
  <c r="D1056" i="1"/>
  <c r="H1055" i="1"/>
  <c r="D1055" i="1"/>
  <c r="G1055" i="1" s="1"/>
  <c r="C1055" i="1"/>
  <c r="H1054" i="1"/>
  <c r="D1054" i="1"/>
  <c r="G1054" i="1" s="1"/>
  <c r="C1054" i="1"/>
  <c r="H1053" i="1"/>
  <c r="D1053" i="1"/>
  <c r="G1053" i="1" s="1"/>
  <c r="C1053" i="1"/>
  <c r="H1052" i="1"/>
  <c r="D1052" i="1"/>
  <c r="G1052" i="1" s="1"/>
  <c r="C1052" i="1"/>
  <c r="H1051" i="1"/>
  <c r="D1051" i="1"/>
  <c r="G1051" i="1" s="1"/>
  <c r="C1051" i="1"/>
  <c r="D1050" i="1"/>
  <c r="C1050" i="1"/>
  <c r="H1049" i="1"/>
  <c r="D1049" i="1"/>
  <c r="G1049" i="1" s="1"/>
  <c r="C1049" i="1"/>
  <c r="C1048" i="1"/>
  <c r="C1047" i="1"/>
  <c r="H1045" i="1"/>
  <c r="G1045" i="1"/>
  <c r="D1045" i="1"/>
  <c r="C1045" i="1"/>
  <c r="H1044" i="1"/>
  <c r="G1044" i="1"/>
  <c r="D1044" i="1"/>
  <c r="C1044" i="1"/>
  <c r="H1043" i="1"/>
  <c r="G1043" i="1"/>
  <c r="D1043" i="1"/>
  <c r="C1043" i="1"/>
  <c r="D1042" i="1"/>
  <c r="H1042" i="1" s="1"/>
  <c r="C1042" i="1"/>
  <c r="H1040" i="1"/>
  <c r="G1040" i="1"/>
  <c r="D1040" i="1"/>
  <c r="C1040" i="1"/>
  <c r="H1039" i="1"/>
  <c r="G1039" i="1"/>
  <c r="D1039" i="1"/>
  <c r="C1039" i="1"/>
  <c r="H1038" i="1"/>
  <c r="G1038" i="1"/>
  <c r="D1038" i="1"/>
  <c r="C1038" i="1"/>
  <c r="H1037" i="1"/>
  <c r="G1037" i="1"/>
  <c r="D1037" i="1"/>
  <c r="C1037" i="1"/>
  <c r="H1036" i="1"/>
  <c r="G1036" i="1"/>
  <c r="D1036" i="1"/>
  <c r="C1036" i="1"/>
  <c r="D1035" i="1"/>
  <c r="C1035" i="1"/>
  <c r="D1034" i="1"/>
  <c r="C1034" i="1"/>
  <c r="D1033" i="1"/>
  <c r="C1033" i="1"/>
  <c r="G1033" i="1" s="1"/>
  <c r="D1032" i="1"/>
  <c r="H1032" i="1" s="1"/>
  <c r="C1032" i="1"/>
  <c r="H1031" i="1"/>
  <c r="G1031" i="1"/>
  <c r="D1031" i="1"/>
  <c r="C1031" i="1"/>
  <c r="D1030" i="1"/>
  <c r="H1030" i="1" s="1"/>
  <c r="C1030" i="1"/>
  <c r="D1029" i="1"/>
  <c r="C1029" i="1"/>
  <c r="G1029" i="1" s="1"/>
  <c r="D1028" i="1"/>
  <c r="C1028" i="1"/>
  <c r="H1027" i="1"/>
  <c r="G1027" i="1"/>
  <c r="D1027" i="1"/>
  <c r="C1027" i="1"/>
  <c r="D1026" i="1"/>
  <c r="C1026" i="1"/>
  <c r="D1025" i="1"/>
  <c r="C1025" i="1"/>
  <c r="H1024" i="1"/>
  <c r="G1024" i="1"/>
  <c r="D1024" i="1"/>
  <c r="C1024" i="1"/>
  <c r="D1023" i="1"/>
  <c r="C1023" i="1"/>
  <c r="D1022" i="1"/>
  <c r="C1022" i="1"/>
  <c r="H1022" i="1" s="1"/>
  <c r="H1021" i="1"/>
  <c r="G1021" i="1"/>
  <c r="D1021" i="1"/>
  <c r="C1021" i="1"/>
  <c r="D1020" i="1"/>
  <c r="C1020" i="1"/>
  <c r="D1019" i="1"/>
  <c r="C1019" i="1"/>
  <c r="D1018" i="1"/>
  <c r="C1018" i="1"/>
  <c r="D1017" i="1"/>
  <c r="H1017" i="1" s="1"/>
  <c r="C1017" i="1"/>
  <c r="H1016" i="1"/>
  <c r="G1016" i="1"/>
  <c r="D1016" i="1"/>
  <c r="C1016" i="1"/>
  <c r="D1015" i="1"/>
  <c r="G1015" i="1" s="1"/>
  <c r="C1015" i="1"/>
  <c r="H1015" i="1" s="1"/>
  <c r="D1014" i="1"/>
  <c r="G1014" i="1" s="1"/>
  <c r="C1014" i="1"/>
  <c r="D1013" i="1"/>
  <c r="H1013" i="1" s="1"/>
  <c r="C1013" i="1"/>
  <c r="D1012" i="1"/>
  <c r="C1012" i="1"/>
  <c r="H1011" i="1"/>
  <c r="G1011" i="1"/>
  <c r="D1011" i="1"/>
  <c r="C1011" i="1"/>
  <c r="G1010" i="1"/>
  <c r="D1010" i="1"/>
  <c r="C1010" i="1"/>
  <c r="H1009" i="1"/>
  <c r="G1009" i="1"/>
  <c r="D1009" i="1"/>
  <c r="C1009" i="1"/>
  <c r="D1008" i="1"/>
  <c r="C1008" i="1"/>
  <c r="C1007" i="1"/>
  <c r="D1006" i="1"/>
  <c r="G1006" i="1" s="1"/>
  <c r="C1006" i="1"/>
  <c r="H1005" i="1"/>
  <c r="G1005" i="1"/>
  <c r="D1005" i="1"/>
  <c r="C1005" i="1"/>
  <c r="D1004" i="1"/>
  <c r="C1004" i="1"/>
  <c r="H1004" i="1" s="1"/>
  <c r="H1003" i="1"/>
  <c r="G1003" i="1"/>
  <c r="D1003" i="1"/>
  <c r="C1003" i="1"/>
  <c r="D1002" i="1"/>
  <c r="C1002" i="1"/>
  <c r="D1001" i="1"/>
  <c r="C1001" i="1"/>
  <c r="H1001" i="1" s="1"/>
  <c r="D1000" i="1"/>
  <c r="C1000" i="1"/>
  <c r="D999" i="1"/>
  <c r="C999" i="1"/>
  <c r="H999" i="1" s="1"/>
  <c r="D998" i="1"/>
  <c r="H998" i="1" s="1"/>
  <c r="C998" i="1"/>
  <c r="D997" i="1"/>
  <c r="C997" i="1"/>
  <c r="H996" i="1"/>
  <c r="G996" i="1"/>
  <c r="D996" i="1"/>
  <c r="C996" i="1"/>
  <c r="D995" i="1"/>
  <c r="C995" i="1"/>
  <c r="H995" i="1" s="1"/>
  <c r="H994" i="1"/>
  <c r="G994" i="1"/>
  <c r="D994" i="1"/>
  <c r="C994" i="1"/>
  <c r="D993" i="1"/>
  <c r="C993" i="1"/>
  <c r="H993" i="1" s="1"/>
  <c r="D992" i="1"/>
  <c r="C992" i="1"/>
  <c r="D991" i="1"/>
  <c r="C991" i="1"/>
  <c r="D989" i="1"/>
  <c r="C989" i="1"/>
  <c r="D988" i="1"/>
  <c r="C988" i="1"/>
  <c r="D987" i="1"/>
  <c r="C987" i="1"/>
  <c r="D986" i="1"/>
  <c r="C986" i="1"/>
  <c r="H983" i="1"/>
  <c r="D983" i="1"/>
  <c r="G983" i="1" s="1"/>
  <c r="C983" i="1"/>
  <c r="H982" i="1"/>
  <c r="D982" i="1"/>
  <c r="G982" i="1" s="1"/>
  <c r="C982" i="1"/>
  <c r="H981" i="1"/>
  <c r="D981" i="1"/>
  <c r="G981" i="1" s="1"/>
  <c r="C981" i="1"/>
  <c r="H980" i="1"/>
  <c r="D980" i="1"/>
  <c r="G980" i="1" s="1"/>
  <c r="C980" i="1"/>
  <c r="H979" i="1"/>
  <c r="D979" i="1"/>
  <c r="G979" i="1" s="1"/>
  <c r="C979" i="1"/>
  <c r="H978" i="1"/>
  <c r="D978" i="1"/>
  <c r="G978" i="1" s="1"/>
  <c r="C978" i="1"/>
  <c r="H977" i="1"/>
  <c r="D977" i="1"/>
  <c r="G977" i="1" s="1"/>
  <c r="C977" i="1"/>
  <c r="H976" i="1"/>
  <c r="D976" i="1"/>
  <c r="G976" i="1" s="1"/>
  <c r="C976" i="1"/>
  <c r="H975" i="1"/>
  <c r="D975" i="1"/>
  <c r="G975" i="1" s="1"/>
  <c r="C975" i="1"/>
  <c r="H974" i="1"/>
  <c r="D974" i="1"/>
  <c r="G974" i="1" s="1"/>
  <c r="C974" i="1"/>
  <c r="H973" i="1"/>
  <c r="D973" i="1"/>
  <c r="G973" i="1" s="1"/>
  <c r="C973" i="1"/>
  <c r="H972" i="1"/>
  <c r="D972" i="1"/>
  <c r="G972" i="1" s="1"/>
  <c r="C972" i="1"/>
  <c r="H971" i="1"/>
  <c r="D971" i="1"/>
  <c r="G971" i="1" s="1"/>
  <c r="C971" i="1"/>
  <c r="H970" i="1"/>
  <c r="D970" i="1"/>
  <c r="G970" i="1" s="1"/>
  <c r="C970" i="1"/>
  <c r="H969" i="1"/>
  <c r="D969" i="1"/>
  <c r="G969" i="1" s="1"/>
  <c r="C969" i="1"/>
  <c r="H968" i="1"/>
  <c r="D968" i="1"/>
  <c r="G968" i="1" s="1"/>
  <c r="C968" i="1"/>
  <c r="H967" i="1"/>
  <c r="D967" i="1"/>
  <c r="G967" i="1" s="1"/>
  <c r="C967" i="1"/>
  <c r="H966" i="1"/>
  <c r="D966" i="1"/>
  <c r="G966" i="1" s="1"/>
  <c r="C966" i="1"/>
  <c r="H965" i="1"/>
  <c r="D965" i="1"/>
  <c r="G965" i="1" s="1"/>
  <c r="C965" i="1"/>
  <c r="H964" i="1"/>
  <c r="D964" i="1"/>
  <c r="G964" i="1" s="1"/>
  <c r="C964" i="1"/>
  <c r="H963" i="1"/>
  <c r="D963" i="1"/>
  <c r="G963" i="1" s="1"/>
  <c r="C963" i="1"/>
  <c r="H962" i="1"/>
  <c r="D962" i="1"/>
  <c r="G962" i="1" s="1"/>
  <c r="C962" i="1"/>
  <c r="H961" i="1"/>
  <c r="D961" i="1"/>
  <c r="G961" i="1" s="1"/>
  <c r="C961" i="1"/>
  <c r="H960" i="1"/>
  <c r="D960" i="1"/>
  <c r="G960" i="1" s="1"/>
  <c r="C960" i="1"/>
  <c r="H959" i="1"/>
  <c r="D959" i="1"/>
  <c r="G959" i="1" s="1"/>
  <c r="C959" i="1"/>
  <c r="H958" i="1"/>
  <c r="D958" i="1"/>
  <c r="G958" i="1" s="1"/>
  <c r="C958" i="1"/>
  <c r="H957" i="1"/>
  <c r="D957" i="1"/>
  <c r="G957" i="1" s="1"/>
  <c r="C957" i="1"/>
  <c r="H956" i="1"/>
  <c r="D956" i="1"/>
  <c r="G956" i="1" s="1"/>
  <c r="C956" i="1"/>
  <c r="H955" i="1"/>
  <c r="D955" i="1"/>
  <c r="G955" i="1" s="1"/>
  <c r="C955" i="1"/>
  <c r="H954" i="1"/>
  <c r="D954" i="1"/>
  <c r="G954" i="1" s="1"/>
  <c r="C954" i="1"/>
  <c r="H953" i="1"/>
  <c r="D953" i="1"/>
  <c r="G953" i="1" s="1"/>
  <c r="C953" i="1"/>
  <c r="H952" i="1"/>
  <c r="D952" i="1"/>
  <c r="G952" i="1" s="1"/>
  <c r="C952" i="1"/>
  <c r="H951" i="1"/>
  <c r="D951" i="1"/>
  <c r="G951" i="1" s="1"/>
  <c r="C951" i="1"/>
  <c r="H950" i="1"/>
  <c r="D950" i="1"/>
  <c r="G950" i="1" s="1"/>
  <c r="C950" i="1"/>
  <c r="H949" i="1"/>
  <c r="D949" i="1"/>
  <c r="G949" i="1" s="1"/>
  <c r="C949" i="1"/>
  <c r="D948" i="1"/>
  <c r="G948" i="1" s="1"/>
  <c r="C948" i="1"/>
  <c r="H947" i="1"/>
  <c r="D947" i="1"/>
  <c r="G947" i="1" s="1"/>
  <c r="C947" i="1"/>
  <c r="H946" i="1"/>
  <c r="D946" i="1"/>
  <c r="G946" i="1" s="1"/>
  <c r="C946" i="1"/>
  <c r="H945" i="1"/>
  <c r="D945" i="1"/>
  <c r="G945" i="1" s="1"/>
  <c r="C945" i="1"/>
  <c r="H944" i="1"/>
  <c r="D944" i="1"/>
  <c r="G944" i="1" s="1"/>
  <c r="C944" i="1"/>
  <c r="H943" i="1"/>
  <c r="D943" i="1"/>
  <c r="G943" i="1" s="1"/>
  <c r="C943" i="1"/>
  <c r="H942" i="1"/>
  <c r="D942" i="1"/>
  <c r="G942" i="1" s="1"/>
  <c r="C942" i="1"/>
  <c r="H941" i="1"/>
  <c r="D941" i="1"/>
  <c r="G941" i="1" s="1"/>
  <c r="C941" i="1"/>
  <c r="H940" i="1"/>
  <c r="D940" i="1"/>
  <c r="G940" i="1" s="1"/>
  <c r="C940" i="1"/>
  <c r="H939" i="1"/>
  <c r="D939" i="1"/>
  <c r="G939" i="1" s="1"/>
  <c r="C939" i="1"/>
  <c r="H938" i="1"/>
  <c r="D938" i="1"/>
  <c r="G938" i="1" s="1"/>
  <c r="C938" i="1"/>
  <c r="H937" i="1"/>
  <c r="D937" i="1"/>
  <c r="G937" i="1" s="1"/>
  <c r="C937" i="1"/>
  <c r="H936" i="1"/>
  <c r="D936" i="1"/>
  <c r="G936" i="1" s="1"/>
  <c r="C936" i="1"/>
  <c r="H935" i="1"/>
  <c r="D935" i="1"/>
  <c r="G935" i="1" s="1"/>
  <c r="C935" i="1"/>
  <c r="H934" i="1"/>
  <c r="D934" i="1"/>
  <c r="G934" i="1" s="1"/>
  <c r="C934" i="1"/>
  <c r="H933" i="1"/>
  <c r="D933" i="1"/>
  <c r="G933" i="1" s="1"/>
  <c r="C933" i="1"/>
  <c r="H932" i="1"/>
  <c r="D932" i="1"/>
  <c r="G932" i="1" s="1"/>
  <c r="C932" i="1"/>
  <c r="H931" i="1"/>
  <c r="D931" i="1"/>
  <c r="G931" i="1" s="1"/>
  <c r="C931" i="1"/>
  <c r="H930" i="1"/>
  <c r="D930" i="1"/>
  <c r="G930" i="1" s="1"/>
  <c r="C930" i="1"/>
  <c r="H929" i="1"/>
  <c r="D929" i="1"/>
  <c r="G929" i="1" s="1"/>
  <c r="C929" i="1"/>
  <c r="H928" i="1"/>
  <c r="D928" i="1"/>
  <c r="G928" i="1" s="1"/>
  <c r="C928" i="1"/>
  <c r="H927" i="1"/>
  <c r="D927" i="1"/>
  <c r="G927" i="1" s="1"/>
  <c r="C927" i="1"/>
  <c r="H926" i="1"/>
  <c r="D926" i="1"/>
  <c r="G926" i="1" s="1"/>
  <c r="C926" i="1"/>
  <c r="H925" i="1"/>
  <c r="D925" i="1"/>
  <c r="G925" i="1" s="1"/>
  <c r="C925" i="1"/>
  <c r="H924" i="1"/>
  <c r="D924" i="1"/>
  <c r="G924" i="1" s="1"/>
  <c r="C924" i="1"/>
  <c r="H923" i="1"/>
  <c r="D923" i="1"/>
  <c r="G923" i="1" s="1"/>
  <c r="C923" i="1"/>
  <c r="H922" i="1"/>
  <c r="D922" i="1"/>
  <c r="G922" i="1" s="1"/>
  <c r="C922" i="1"/>
  <c r="H921" i="1"/>
  <c r="D921" i="1"/>
  <c r="G921" i="1" s="1"/>
  <c r="C921" i="1"/>
  <c r="H920" i="1"/>
  <c r="D920" i="1"/>
  <c r="G920" i="1" s="1"/>
  <c r="C920" i="1"/>
  <c r="H919" i="1"/>
  <c r="D919" i="1"/>
  <c r="G919" i="1" s="1"/>
  <c r="C919" i="1"/>
  <c r="H918" i="1"/>
  <c r="D918" i="1"/>
  <c r="G918" i="1" s="1"/>
  <c r="C918" i="1"/>
  <c r="H917" i="1"/>
  <c r="D917" i="1"/>
  <c r="G917" i="1" s="1"/>
  <c r="C917" i="1"/>
  <c r="H916" i="1"/>
  <c r="D916" i="1"/>
  <c r="G916" i="1" s="1"/>
  <c r="C916" i="1"/>
  <c r="H915" i="1"/>
  <c r="D915" i="1"/>
  <c r="G915" i="1" s="1"/>
  <c r="C915" i="1"/>
  <c r="H914" i="1"/>
  <c r="D914" i="1"/>
  <c r="G914" i="1" s="1"/>
  <c r="C914" i="1"/>
  <c r="H913" i="1"/>
  <c r="D913" i="1"/>
  <c r="G913" i="1" s="1"/>
  <c r="C913" i="1"/>
  <c r="H912" i="1"/>
  <c r="D912" i="1"/>
  <c r="G912" i="1" s="1"/>
  <c r="C912" i="1"/>
  <c r="H911" i="1"/>
  <c r="D911" i="1"/>
  <c r="G911" i="1" s="1"/>
  <c r="C911" i="1"/>
  <c r="H910" i="1"/>
  <c r="D910" i="1"/>
  <c r="G910" i="1" s="1"/>
  <c r="C910" i="1"/>
  <c r="H909" i="1"/>
  <c r="D909" i="1"/>
  <c r="G909" i="1" s="1"/>
  <c r="C909" i="1"/>
  <c r="H908" i="1"/>
  <c r="D908" i="1"/>
  <c r="G908" i="1" s="1"/>
  <c r="C908" i="1"/>
  <c r="H907" i="1"/>
  <c r="D907" i="1"/>
  <c r="G907" i="1" s="1"/>
  <c r="C907" i="1"/>
  <c r="H906" i="1"/>
  <c r="D906" i="1"/>
  <c r="G906" i="1" s="1"/>
  <c r="C906" i="1"/>
  <c r="H905" i="1"/>
  <c r="D905" i="1"/>
  <c r="G905" i="1" s="1"/>
  <c r="C905" i="1"/>
  <c r="H904" i="1"/>
  <c r="D904" i="1"/>
  <c r="G904" i="1" s="1"/>
  <c r="C904" i="1"/>
  <c r="H903" i="1"/>
  <c r="D903" i="1"/>
  <c r="G903" i="1" s="1"/>
  <c r="C903" i="1"/>
  <c r="H902" i="1"/>
  <c r="D902" i="1"/>
  <c r="G902" i="1" s="1"/>
  <c r="C902" i="1"/>
  <c r="H901" i="1"/>
  <c r="D901" i="1"/>
  <c r="G901" i="1" s="1"/>
  <c r="C901" i="1"/>
  <c r="H900" i="1"/>
  <c r="D900" i="1"/>
  <c r="G900" i="1" s="1"/>
  <c r="C900" i="1"/>
  <c r="H899" i="1"/>
  <c r="D899" i="1"/>
  <c r="G899" i="1" s="1"/>
  <c r="C899" i="1"/>
  <c r="H898" i="1"/>
  <c r="D898" i="1"/>
  <c r="G898" i="1" s="1"/>
  <c r="C898" i="1"/>
  <c r="H897" i="1"/>
  <c r="D897" i="1"/>
  <c r="G897" i="1" s="1"/>
  <c r="C897" i="1"/>
  <c r="H896" i="1"/>
  <c r="D896" i="1"/>
  <c r="G896" i="1" s="1"/>
  <c r="C896" i="1"/>
  <c r="H895" i="1"/>
  <c r="D895" i="1"/>
  <c r="G895" i="1" s="1"/>
  <c r="C895" i="1"/>
  <c r="H894" i="1"/>
  <c r="D894" i="1"/>
  <c r="G894" i="1" s="1"/>
  <c r="C894" i="1"/>
  <c r="H893" i="1"/>
  <c r="D893" i="1"/>
  <c r="G893" i="1" s="1"/>
  <c r="C893" i="1"/>
  <c r="H892" i="1"/>
  <c r="D892" i="1"/>
  <c r="G892" i="1" s="1"/>
  <c r="C892" i="1"/>
  <c r="H891" i="1"/>
  <c r="D891" i="1"/>
  <c r="G891" i="1" s="1"/>
  <c r="C891" i="1"/>
  <c r="H890" i="1"/>
  <c r="D890" i="1"/>
  <c r="G890" i="1" s="1"/>
  <c r="C890" i="1"/>
  <c r="H889" i="1"/>
  <c r="D889" i="1"/>
  <c r="G889" i="1" s="1"/>
  <c r="C889" i="1"/>
  <c r="H888" i="1"/>
  <c r="D888" i="1"/>
  <c r="G888" i="1" s="1"/>
  <c r="C888" i="1"/>
  <c r="H887" i="1"/>
  <c r="D887" i="1"/>
  <c r="G887" i="1" s="1"/>
  <c r="C887" i="1"/>
  <c r="H886" i="1"/>
  <c r="D886" i="1"/>
  <c r="G886" i="1" s="1"/>
  <c r="C886" i="1"/>
  <c r="H885" i="1"/>
  <c r="D885" i="1"/>
  <c r="G885" i="1" s="1"/>
  <c r="C885" i="1"/>
  <c r="H884" i="1"/>
  <c r="D884" i="1"/>
  <c r="G884" i="1" s="1"/>
  <c r="C884" i="1"/>
  <c r="H883" i="1"/>
  <c r="D883" i="1"/>
  <c r="G883" i="1" s="1"/>
  <c r="C883" i="1"/>
  <c r="H882" i="1"/>
  <c r="D882" i="1"/>
  <c r="G882" i="1" s="1"/>
  <c r="C882" i="1"/>
  <c r="H881" i="1"/>
  <c r="D881" i="1"/>
  <c r="G881" i="1" s="1"/>
  <c r="C881" i="1"/>
  <c r="H880" i="1"/>
  <c r="D880" i="1"/>
  <c r="G880" i="1" s="1"/>
  <c r="C880" i="1"/>
  <c r="H879" i="1"/>
  <c r="D879" i="1"/>
  <c r="G879" i="1" s="1"/>
  <c r="C879" i="1"/>
  <c r="H878" i="1"/>
  <c r="D878" i="1"/>
  <c r="G878" i="1" s="1"/>
  <c r="C878" i="1"/>
  <c r="H877" i="1"/>
  <c r="D877" i="1"/>
  <c r="G877" i="1" s="1"/>
  <c r="C877" i="1"/>
  <c r="H876" i="1"/>
  <c r="D876" i="1"/>
  <c r="G876" i="1" s="1"/>
  <c r="C876" i="1"/>
  <c r="H875" i="1"/>
  <c r="D875" i="1"/>
  <c r="G875" i="1" s="1"/>
  <c r="C875" i="1"/>
  <c r="H874" i="1"/>
  <c r="D874" i="1"/>
  <c r="G874" i="1" s="1"/>
  <c r="C874" i="1"/>
  <c r="H873" i="1"/>
  <c r="D873" i="1"/>
  <c r="G873" i="1" s="1"/>
  <c r="C873" i="1"/>
  <c r="H872" i="1"/>
  <c r="D872" i="1"/>
  <c r="G872" i="1" s="1"/>
  <c r="C872" i="1"/>
  <c r="H871" i="1"/>
  <c r="D871" i="1"/>
  <c r="G871" i="1" s="1"/>
  <c r="C871" i="1"/>
  <c r="H870" i="1"/>
  <c r="D870" i="1"/>
  <c r="G870" i="1" s="1"/>
  <c r="C870" i="1"/>
  <c r="H869" i="1"/>
  <c r="D869" i="1"/>
  <c r="G869" i="1" s="1"/>
  <c r="C869" i="1"/>
  <c r="H868" i="1"/>
  <c r="D868" i="1"/>
  <c r="G868" i="1" s="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D844" i="1"/>
  <c r="C844" i="1"/>
  <c r="G844" i="1" s="1"/>
  <c r="H843" i="1"/>
  <c r="D843" i="1"/>
  <c r="C843" i="1"/>
  <c r="G843" i="1" s="1"/>
  <c r="H842" i="1"/>
  <c r="D842" i="1"/>
  <c r="C842" i="1"/>
  <c r="G842" i="1" s="1"/>
  <c r="H841" i="1"/>
  <c r="D841" i="1"/>
  <c r="C841" i="1"/>
  <c r="G841" i="1" s="1"/>
  <c r="H840" i="1"/>
  <c r="D840" i="1"/>
  <c r="C840" i="1"/>
  <c r="G840" i="1" s="1"/>
  <c r="H839" i="1"/>
  <c r="D839" i="1"/>
  <c r="C839" i="1"/>
  <c r="G839" i="1" s="1"/>
  <c r="H838" i="1"/>
  <c r="D838" i="1"/>
  <c r="C838" i="1"/>
  <c r="G838" i="1" s="1"/>
  <c r="H837" i="1"/>
  <c r="D837" i="1"/>
  <c r="C837" i="1"/>
  <c r="G837" i="1" s="1"/>
  <c r="H836" i="1"/>
  <c r="D836" i="1"/>
  <c r="C836" i="1"/>
  <c r="G836" i="1" s="1"/>
  <c r="H835" i="1"/>
  <c r="D835" i="1"/>
  <c r="C835" i="1"/>
  <c r="G835" i="1" s="1"/>
  <c r="H834" i="1"/>
  <c r="D834" i="1"/>
  <c r="C834" i="1"/>
  <c r="G834" i="1" s="1"/>
  <c r="H833" i="1"/>
  <c r="D833" i="1"/>
  <c r="C833" i="1"/>
  <c r="G833" i="1" s="1"/>
  <c r="H832" i="1"/>
  <c r="D832" i="1"/>
  <c r="C832" i="1"/>
  <c r="G832" i="1" s="1"/>
  <c r="H831" i="1"/>
  <c r="D831" i="1"/>
  <c r="C831" i="1"/>
  <c r="G831" i="1" s="1"/>
  <c r="H830" i="1"/>
  <c r="D830" i="1"/>
  <c r="C830" i="1"/>
  <c r="G830" i="1" s="1"/>
  <c r="H829" i="1"/>
  <c r="D829" i="1"/>
  <c r="C829" i="1"/>
  <c r="G829" i="1" s="1"/>
  <c r="H828" i="1"/>
  <c r="D828" i="1"/>
  <c r="C828" i="1"/>
  <c r="G828" i="1" s="1"/>
  <c r="H827" i="1"/>
  <c r="D827" i="1"/>
  <c r="C827" i="1"/>
  <c r="G827" i="1" s="1"/>
  <c r="H826" i="1"/>
  <c r="D826" i="1"/>
  <c r="C826" i="1"/>
  <c r="G826" i="1" s="1"/>
  <c r="H825" i="1"/>
  <c r="D825" i="1"/>
  <c r="C825" i="1"/>
  <c r="G825" i="1" s="1"/>
  <c r="H824" i="1"/>
  <c r="D824" i="1"/>
  <c r="C824" i="1"/>
  <c r="G824" i="1" s="1"/>
  <c r="H823" i="1"/>
  <c r="D823" i="1"/>
  <c r="C823" i="1"/>
  <c r="G823" i="1" s="1"/>
  <c r="H822" i="1"/>
  <c r="D822" i="1"/>
  <c r="C822" i="1"/>
  <c r="G822" i="1" s="1"/>
  <c r="H821" i="1"/>
  <c r="D821" i="1"/>
  <c r="C821" i="1"/>
  <c r="G821" i="1" s="1"/>
  <c r="H820" i="1"/>
  <c r="D820" i="1"/>
  <c r="C820" i="1"/>
  <c r="G820" i="1" s="1"/>
  <c r="H819" i="1"/>
  <c r="D819" i="1"/>
  <c r="C819" i="1"/>
  <c r="G819" i="1" s="1"/>
  <c r="H818" i="1"/>
  <c r="D818" i="1"/>
  <c r="C818" i="1"/>
  <c r="G818" i="1" s="1"/>
  <c r="H817" i="1"/>
  <c r="D817" i="1"/>
  <c r="C817" i="1"/>
  <c r="G817" i="1" s="1"/>
  <c r="H816" i="1"/>
  <c r="D816" i="1"/>
  <c r="C816" i="1"/>
  <c r="G816" i="1" s="1"/>
  <c r="H815" i="1"/>
  <c r="D815" i="1"/>
  <c r="C815" i="1"/>
  <c r="G815" i="1" s="1"/>
  <c r="H814" i="1"/>
  <c r="D814" i="1"/>
  <c r="C814" i="1"/>
  <c r="G814" i="1" s="1"/>
  <c r="H813" i="1"/>
  <c r="D813" i="1"/>
  <c r="C813" i="1"/>
  <c r="G813" i="1" s="1"/>
  <c r="D812" i="1"/>
  <c r="C812" i="1"/>
  <c r="G812" i="1" s="1"/>
  <c r="H811" i="1"/>
  <c r="D811" i="1"/>
  <c r="C811" i="1"/>
  <c r="G811" i="1" s="1"/>
  <c r="H810" i="1"/>
  <c r="D810" i="1"/>
  <c r="C810" i="1"/>
  <c r="G810" i="1" s="1"/>
  <c r="H809" i="1"/>
  <c r="D809" i="1"/>
  <c r="C809" i="1"/>
  <c r="G809" i="1" s="1"/>
  <c r="H808" i="1"/>
  <c r="D808" i="1"/>
  <c r="C808" i="1"/>
  <c r="G808" i="1" s="1"/>
  <c r="H807" i="1"/>
  <c r="D807" i="1"/>
  <c r="C807" i="1"/>
  <c r="G807" i="1" s="1"/>
  <c r="H806" i="1"/>
  <c r="D806" i="1"/>
  <c r="C806" i="1"/>
  <c r="G806" i="1" s="1"/>
  <c r="H805" i="1"/>
  <c r="D805" i="1"/>
  <c r="C805" i="1"/>
  <c r="G805" i="1" s="1"/>
  <c r="H804" i="1"/>
  <c r="D804" i="1"/>
  <c r="C804" i="1"/>
  <c r="G804" i="1" s="1"/>
  <c r="H803" i="1"/>
  <c r="D803" i="1"/>
  <c r="C803" i="1"/>
  <c r="G803" i="1" s="1"/>
  <c r="H802" i="1"/>
  <c r="D802" i="1"/>
  <c r="C802" i="1"/>
  <c r="G802" i="1" s="1"/>
  <c r="H801" i="1"/>
  <c r="D801" i="1"/>
  <c r="C801" i="1"/>
  <c r="G801" i="1" s="1"/>
  <c r="H800" i="1"/>
  <c r="D800" i="1"/>
  <c r="C800" i="1"/>
  <c r="G800" i="1" s="1"/>
  <c r="H799" i="1"/>
  <c r="D799" i="1"/>
  <c r="C799" i="1"/>
  <c r="G799" i="1" s="1"/>
  <c r="H798" i="1"/>
  <c r="D798" i="1"/>
  <c r="C798" i="1"/>
  <c r="G798" i="1" s="1"/>
  <c r="H797" i="1"/>
  <c r="D797" i="1"/>
  <c r="C797" i="1"/>
  <c r="G797" i="1" s="1"/>
  <c r="H796" i="1"/>
  <c r="D796" i="1"/>
  <c r="C796" i="1"/>
  <c r="G796" i="1" s="1"/>
  <c r="H795" i="1"/>
  <c r="D795" i="1"/>
  <c r="C795" i="1"/>
  <c r="G795" i="1" s="1"/>
  <c r="H794" i="1"/>
  <c r="D794" i="1"/>
  <c r="C794" i="1"/>
  <c r="G794" i="1" s="1"/>
  <c r="H793" i="1"/>
  <c r="D793" i="1"/>
  <c r="C793" i="1"/>
  <c r="G793" i="1" s="1"/>
  <c r="H792" i="1"/>
  <c r="D792" i="1"/>
  <c r="C792" i="1"/>
  <c r="G792" i="1" s="1"/>
  <c r="H791" i="1"/>
  <c r="D791" i="1"/>
  <c r="C791" i="1"/>
  <c r="G791" i="1" s="1"/>
  <c r="H790" i="1"/>
  <c r="D790" i="1"/>
  <c r="C790" i="1"/>
  <c r="G790" i="1" s="1"/>
  <c r="H789" i="1"/>
  <c r="D789" i="1"/>
  <c r="C789" i="1"/>
  <c r="G789" i="1" s="1"/>
  <c r="H788" i="1"/>
  <c r="D788" i="1"/>
  <c r="C788" i="1"/>
  <c r="G788" i="1" s="1"/>
  <c r="H787" i="1"/>
  <c r="D787" i="1"/>
  <c r="C787" i="1"/>
  <c r="G787" i="1" s="1"/>
  <c r="H786" i="1"/>
  <c r="D786" i="1"/>
  <c r="C786" i="1"/>
  <c r="G786" i="1" s="1"/>
  <c r="H785" i="1"/>
  <c r="D785" i="1"/>
  <c r="C785" i="1"/>
  <c r="G785" i="1" s="1"/>
  <c r="H784" i="1"/>
  <c r="D784" i="1"/>
  <c r="C784" i="1"/>
  <c r="H783" i="1"/>
  <c r="D783" i="1"/>
  <c r="C783" i="1"/>
  <c r="G783" i="1" s="1"/>
  <c r="H782" i="1"/>
  <c r="D782" i="1"/>
  <c r="C782" i="1"/>
  <c r="G782" i="1" s="1"/>
  <c r="H781" i="1"/>
  <c r="D781" i="1"/>
  <c r="C781" i="1"/>
  <c r="G781" i="1" s="1"/>
  <c r="H780" i="1"/>
  <c r="D780" i="1"/>
  <c r="C780" i="1"/>
  <c r="G780" i="1" s="1"/>
  <c r="H779" i="1"/>
  <c r="D779" i="1"/>
  <c r="C779" i="1"/>
  <c r="G779" i="1" s="1"/>
  <c r="H778" i="1"/>
  <c r="D778" i="1"/>
  <c r="C778" i="1"/>
  <c r="G778" i="1" s="1"/>
  <c r="H777" i="1"/>
  <c r="D777" i="1"/>
  <c r="C777" i="1"/>
  <c r="G777" i="1" s="1"/>
  <c r="H776" i="1"/>
  <c r="D776" i="1"/>
  <c r="C776" i="1"/>
  <c r="G776" i="1" s="1"/>
  <c r="H775" i="1"/>
  <c r="D775" i="1"/>
  <c r="C775" i="1"/>
  <c r="G775" i="1" s="1"/>
  <c r="H774" i="1"/>
  <c r="D774" i="1"/>
  <c r="C774" i="1"/>
  <c r="G774" i="1" s="1"/>
  <c r="H773" i="1"/>
  <c r="D773" i="1"/>
  <c r="C773" i="1"/>
  <c r="G773" i="1" s="1"/>
  <c r="H772" i="1"/>
  <c r="D772" i="1"/>
  <c r="C772" i="1"/>
  <c r="G772" i="1" s="1"/>
  <c r="H771" i="1"/>
  <c r="D771" i="1"/>
  <c r="C771" i="1"/>
  <c r="G771" i="1" s="1"/>
  <c r="H770" i="1"/>
  <c r="D770" i="1"/>
  <c r="C770" i="1"/>
  <c r="G770" i="1" s="1"/>
  <c r="H769" i="1"/>
  <c r="D769" i="1"/>
  <c r="C769" i="1"/>
  <c r="G769" i="1" s="1"/>
  <c r="H768" i="1"/>
  <c r="D768" i="1"/>
  <c r="C768" i="1"/>
  <c r="G768" i="1" s="1"/>
  <c r="H767" i="1"/>
  <c r="D767" i="1"/>
  <c r="C767" i="1"/>
  <c r="G767" i="1" s="1"/>
  <c r="H766" i="1"/>
  <c r="D766" i="1"/>
  <c r="C766" i="1"/>
  <c r="G766" i="1" s="1"/>
  <c r="H765" i="1"/>
  <c r="D765" i="1"/>
  <c r="C765" i="1"/>
  <c r="G765" i="1" s="1"/>
  <c r="H764" i="1"/>
  <c r="D764" i="1"/>
  <c r="C764" i="1"/>
  <c r="G764" i="1" s="1"/>
  <c r="H763" i="1"/>
  <c r="D763" i="1"/>
  <c r="C763" i="1"/>
  <c r="G763" i="1" s="1"/>
  <c r="H762" i="1"/>
  <c r="D762" i="1"/>
  <c r="C762" i="1"/>
  <c r="G762" i="1" s="1"/>
  <c r="H761" i="1"/>
  <c r="D761" i="1"/>
  <c r="C761" i="1"/>
  <c r="G761" i="1" s="1"/>
  <c r="H760" i="1"/>
  <c r="D760" i="1"/>
  <c r="C760" i="1"/>
  <c r="G760" i="1" s="1"/>
  <c r="H759" i="1"/>
  <c r="D759" i="1"/>
  <c r="C759" i="1"/>
  <c r="G759" i="1" s="1"/>
  <c r="H758" i="1"/>
  <c r="D758" i="1"/>
  <c r="C758" i="1"/>
  <c r="G758" i="1" s="1"/>
  <c r="H757" i="1"/>
  <c r="D757" i="1"/>
  <c r="C757" i="1"/>
  <c r="G757" i="1" s="1"/>
  <c r="H756" i="1"/>
  <c r="D756" i="1"/>
  <c r="C756" i="1"/>
  <c r="G756" i="1" s="1"/>
  <c r="H755" i="1"/>
  <c r="D755" i="1"/>
  <c r="C755" i="1"/>
  <c r="G755" i="1" s="1"/>
  <c r="H754" i="1"/>
  <c r="D754" i="1"/>
  <c r="C754" i="1"/>
  <c r="G754" i="1" s="1"/>
  <c r="H753" i="1"/>
  <c r="D753" i="1"/>
  <c r="C753" i="1"/>
  <c r="G753" i="1" s="1"/>
  <c r="H752" i="1"/>
  <c r="D752" i="1"/>
  <c r="C752" i="1"/>
  <c r="G752" i="1" s="1"/>
  <c r="H751" i="1"/>
  <c r="D751" i="1"/>
  <c r="C751" i="1"/>
  <c r="G751" i="1" s="1"/>
  <c r="H750" i="1"/>
  <c r="D750" i="1"/>
  <c r="C750" i="1"/>
  <c r="G750" i="1" s="1"/>
  <c r="H749" i="1"/>
  <c r="D749" i="1"/>
  <c r="C749" i="1"/>
  <c r="G749" i="1" s="1"/>
  <c r="H748" i="1"/>
  <c r="D748" i="1"/>
  <c r="C748" i="1"/>
  <c r="G748" i="1" s="1"/>
  <c r="H747" i="1"/>
  <c r="D747" i="1"/>
  <c r="C747" i="1"/>
  <c r="G747" i="1" s="1"/>
  <c r="H746" i="1"/>
  <c r="D746" i="1"/>
  <c r="C746" i="1"/>
  <c r="G746" i="1" s="1"/>
  <c r="H745" i="1"/>
  <c r="D745" i="1"/>
  <c r="C745" i="1"/>
  <c r="G745" i="1" s="1"/>
  <c r="H744" i="1"/>
  <c r="D744" i="1"/>
  <c r="C744" i="1"/>
  <c r="G744" i="1" s="1"/>
  <c r="H743" i="1"/>
  <c r="D743" i="1"/>
  <c r="C743" i="1"/>
  <c r="G743" i="1" s="1"/>
  <c r="H742" i="1"/>
  <c r="D742" i="1"/>
  <c r="C742" i="1"/>
  <c r="G742" i="1" s="1"/>
  <c r="H741" i="1"/>
  <c r="D741" i="1"/>
  <c r="C741" i="1"/>
  <c r="G741" i="1" s="1"/>
  <c r="H740" i="1"/>
  <c r="D740" i="1"/>
  <c r="C740" i="1"/>
  <c r="G740" i="1" s="1"/>
  <c r="H739" i="1"/>
  <c r="D739" i="1"/>
  <c r="C739" i="1"/>
  <c r="G739" i="1" s="1"/>
  <c r="H738" i="1"/>
  <c r="D738" i="1"/>
  <c r="C738" i="1"/>
  <c r="G738" i="1" s="1"/>
  <c r="H737" i="1"/>
  <c r="D737" i="1"/>
  <c r="C737" i="1"/>
  <c r="G737" i="1" s="1"/>
  <c r="H736" i="1"/>
  <c r="D736" i="1"/>
  <c r="C736" i="1"/>
  <c r="G736" i="1" s="1"/>
  <c r="D735" i="1"/>
  <c r="C735" i="1"/>
  <c r="H734" i="1"/>
  <c r="D734" i="1"/>
  <c r="C734" i="1"/>
  <c r="G734" i="1" s="1"/>
  <c r="H733" i="1"/>
  <c r="D733" i="1"/>
  <c r="C733" i="1"/>
  <c r="G733" i="1" s="1"/>
  <c r="H732" i="1"/>
  <c r="D732" i="1"/>
  <c r="C732" i="1"/>
  <c r="G732" i="1" s="1"/>
  <c r="H731" i="1"/>
  <c r="D731" i="1"/>
  <c r="C731" i="1"/>
  <c r="G731" i="1" s="1"/>
  <c r="H730" i="1"/>
  <c r="D730" i="1"/>
  <c r="C730" i="1"/>
  <c r="G730" i="1" s="1"/>
  <c r="H729" i="1"/>
  <c r="D729" i="1"/>
  <c r="C729" i="1"/>
  <c r="G729" i="1" s="1"/>
  <c r="H728" i="1"/>
  <c r="D728" i="1"/>
  <c r="C728" i="1"/>
  <c r="G728" i="1" s="1"/>
  <c r="H727" i="1"/>
  <c r="D727" i="1"/>
  <c r="C727" i="1"/>
  <c r="G727" i="1" s="1"/>
  <c r="H726" i="1"/>
  <c r="D726" i="1"/>
  <c r="C726" i="1"/>
  <c r="G726" i="1" s="1"/>
  <c r="H725" i="1"/>
  <c r="D725" i="1"/>
  <c r="C725" i="1"/>
  <c r="G725" i="1" s="1"/>
  <c r="H724" i="1"/>
  <c r="D724" i="1"/>
  <c r="C724" i="1"/>
  <c r="G724" i="1" s="1"/>
  <c r="H723" i="1"/>
  <c r="D723" i="1"/>
  <c r="C723" i="1"/>
  <c r="G723" i="1" s="1"/>
  <c r="H722" i="1"/>
  <c r="D722" i="1"/>
  <c r="C722" i="1"/>
  <c r="G722" i="1" s="1"/>
  <c r="H721" i="1"/>
  <c r="D721" i="1"/>
  <c r="C721" i="1"/>
  <c r="G721" i="1" s="1"/>
  <c r="H720" i="1"/>
  <c r="D720" i="1"/>
  <c r="C720" i="1"/>
  <c r="G720" i="1" s="1"/>
  <c r="H719" i="1"/>
  <c r="D719" i="1"/>
  <c r="C719" i="1"/>
  <c r="G719" i="1" s="1"/>
  <c r="H718" i="1"/>
  <c r="D718" i="1"/>
  <c r="C718" i="1"/>
  <c r="G718" i="1" s="1"/>
  <c r="H717" i="1"/>
  <c r="D717" i="1"/>
  <c r="C717" i="1"/>
  <c r="G717" i="1" s="1"/>
  <c r="D716" i="1"/>
  <c r="H716" i="1" s="1"/>
  <c r="C716" i="1"/>
  <c r="D715" i="1"/>
  <c r="H715" i="1" s="1"/>
  <c r="C715" i="1"/>
  <c r="D714" i="1"/>
  <c r="C714" i="1"/>
  <c r="D713" i="1"/>
  <c r="C713" i="1"/>
  <c r="H712" i="1"/>
  <c r="D712" i="1"/>
  <c r="C712" i="1"/>
  <c r="G712" i="1" s="1"/>
  <c r="D711" i="1"/>
  <c r="C711" i="1"/>
  <c r="G711" i="1" s="1"/>
  <c r="D710" i="1"/>
  <c r="C710" i="1"/>
  <c r="G710" i="1" s="1"/>
  <c r="D709" i="1"/>
  <c r="C709" i="1"/>
  <c r="H708" i="1"/>
  <c r="D708" i="1"/>
  <c r="C708" i="1"/>
  <c r="G708" i="1" s="1"/>
  <c r="H707" i="1"/>
  <c r="D707" i="1"/>
  <c r="C707" i="1"/>
  <c r="G707" i="1" s="1"/>
  <c r="H706" i="1"/>
  <c r="D706" i="1"/>
  <c r="C706" i="1"/>
  <c r="G706" i="1" s="1"/>
  <c r="D705" i="1"/>
  <c r="H705" i="1" s="1"/>
  <c r="C705" i="1"/>
  <c r="H704" i="1"/>
  <c r="D704" i="1"/>
  <c r="C704" i="1"/>
  <c r="G704" i="1" s="1"/>
  <c r="H703" i="1"/>
  <c r="D703" i="1"/>
  <c r="C703" i="1"/>
  <c r="G703" i="1" s="1"/>
  <c r="H702" i="1"/>
  <c r="D702" i="1"/>
  <c r="C702" i="1"/>
  <c r="G702" i="1" s="1"/>
  <c r="H701" i="1"/>
  <c r="D701" i="1"/>
  <c r="C701" i="1"/>
  <c r="G701" i="1" s="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D690" i="1"/>
  <c r="C690" i="1"/>
  <c r="H690" i="1" s="1"/>
  <c r="D689" i="1"/>
  <c r="C689" i="1"/>
  <c r="D688" i="1"/>
  <c r="C688" i="1"/>
  <c r="H688" i="1" s="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D647" i="1"/>
  <c r="C647" i="1"/>
  <c r="G646" i="1"/>
  <c r="D646" i="1"/>
  <c r="C646" i="1"/>
  <c r="H646" i="1" s="1"/>
  <c r="C645" i="1"/>
  <c r="D644" i="1"/>
  <c r="C644" i="1"/>
  <c r="D643" i="1"/>
  <c r="C643" i="1"/>
  <c r="H642" i="1"/>
  <c r="D642" i="1"/>
  <c r="G642" i="1" s="1"/>
  <c r="C642" i="1"/>
  <c r="D641" i="1"/>
  <c r="C641" i="1"/>
  <c r="H641" i="1" s="1"/>
  <c r="H632" i="1"/>
  <c r="G632" i="1"/>
  <c r="D632" i="1"/>
  <c r="C632" i="1"/>
  <c r="D631" i="1"/>
  <c r="C631" i="1"/>
  <c r="H631" i="1" s="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D600" i="1"/>
  <c r="G600" i="1" s="1"/>
  <c r="C600" i="1"/>
  <c r="D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D450" i="1"/>
  <c r="C450" i="1"/>
  <c r="H450" i="1" s="1"/>
  <c r="G449" i="1"/>
  <c r="D449" i="1"/>
  <c r="C449" i="1"/>
  <c r="H449" i="1" s="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G413" i="1"/>
  <c r="D413" i="1"/>
  <c r="C413" i="1"/>
  <c r="D412" i="1"/>
  <c r="C412" i="1"/>
  <c r="D411" i="1"/>
  <c r="C411" i="1"/>
  <c r="H406" i="1"/>
  <c r="G406" i="1"/>
  <c r="D406" i="1"/>
  <c r="C406"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D379" i="1"/>
  <c r="C379" i="1"/>
  <c r="D378" i="1"/>
  <c r="C378" i="1"/>
  <c r="H377" i="1"/>
  <c r="G377" i="1"/>
  <c r="D377" i="1"/>
  <c r="C377" i="1"/>
  <c r="H376" i="1"/>
  <c r="G376" i="1"/>
  <c r="D376" i="1"/>
  <c r="C376" i="1"/>
  <c r="H375" i="1"/>
  <c r="G375" i="1"/>
  <c r="D375" i="1"/>
  <c r="C375" i="1"/>
  <c r="D374" i="1"/>
  <c r="G374" i="1" s="1"/>
  <c r="C374" i="1"/>
  <c r="D373" i="1"/>
  <c r="G373" i="1" s="1"/>
  <c r="C373" i="1"/>
  <c r="H372" i="1"/>
  <c r="G372" i="1"/>
  <c r="D372" i="1"/>
  <c r="C372" i="1"/>
  <c r="D371" i="1"/>
  <c r="G371" i="1" s="1"/>
  <c r="C371" i="1"/>
  <c r="H370" i="1"/>
  <c r="G370" i="1"/>
  <c r="D370" i="1"/>
  <c r="C370" i="1"/>
  <c r="D369" i="1"/>
  <c r="C369" i="1"/>
  <c r="D368" i="1"/>
  <c r="C368" i="1"/>
  <c r="D367" i="1"/>
  <c r="G367" i="1" s="1"/>
  <c r="C367" i="1"/>
  <c r="G366" i="1"/>
  <c r="D366" i="1"/>
  <c r="H366" i="1" s="1"/>
  <c r="C366" i="1"/>
  <c r="D365" i="1"/>
  <c r="C365" i="1"/>
  <c r="D364" i="1"/>
  <c r="C364" i="1"/>
  <c r="H363" i="1"/>
  <c r="G363" i="1"/>
  <c r="D363" i="1"/>
  <c r="C363" i="1"/>
  <c r="H362" i="1"/>
  <c r="G362" i="1"/>
  <c r="D362" i="1"/>
  <c r="C362" i="1"/>
  <c r="D361" i="1"/>
  <c r="C361" i="1"/>
  <c r="H361" i="1" s="1"/>
  <c r="H360" i="1"/>
  <c r="G360" i="1"/>
  <c r="D360" i="1"/>
  <c r="C360" i="1"/>
  <c r="D359" i="1"/>
  <c r="H359" i="1" s="1"/>
  <c r="C359" i="1"/>
  <c r="H357" i="1"/>
  <c r="G357" i="1"/>
  <c r="D357" i="1"/>
  <c r="C357" i="1"/>
  <c r="H356" i="1"/>
  <c r="G356" i="1"/>
  <c r="D356" i="1"/>
  <c r="C356" i="1"/>
  <c r="D355" i="1"/>
  <c r="G355" i="1" s="1"/>
  <c r="C355" i="1"/>
  <c r="H354" i="1"/>
  <c r="G354" i="1"/>
  <c r="D354" i="1"/>
  <c r="C354" i="1"/>
  <c r="H353" i="1"/>
  <c r="G353" i="1"/>
  <c r="D353" i="1"/>
  <c r="C353" i="1"/>
  <c r="H352" i="1"/>
  <c r="G352" i="1"/>
  <c r="D352" i="1"/>
  <c r="C352" i="1"/>
  <c r="D351" i="1"/>
  <c r="G351" i="1" s="1"/>
  <c r="C351" i="1"/>
  <c r="H350" i="1"/>
  <c r="G350" i="1"/>
  <c r="D350" i="1"/>
  <c r="C350" i="1"/>
  <c r="H349" i="1"/>
  <c r="G349" i="1"/>
  <c r="D349" i="1"/>
  <c r="C349" i="1"/>
  <c r="H348" i="1"/>
  <c r="G348" i="1"/>
  <c r="D348" i="1"/>
  <c r="C348" i="1"/>
  <c r="H347" i="1"/>
  <c r="G347" i="1"/>
  <c r="D347" i="1"/>
  <c r="C347" i="1"/>
  <c r="C346"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D322" i="1"/>
  <c r="G322" i="1" s="1"/>
  <c r="C322" i="1"/>
  <c r="H322" i="1" s="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5" i="1"/>
  <c r="G305" i="1"/>
  <c r="D305" i="1"/>
  <c r="C305" i="1"/>
  <c r="H304" i="1"/>
  <c r="G304" i="1"/>
  <c r="D304" i="1"/>
  <c r="C304" i="1"/>
  <c r="D303" i="1"/>
  <c r="G303" i="1" s="1"/>
  <c r="C303" i="1"/>
  <c r="H302" i="1"/>
  <c r="G302" i="1"/>
  <c r="D302" i="1"/>
  <c r="C302" i="1"/>
  <c r="H301" i="1"/>
  <c r="G301" i="1"/>
  <c r="D301" i="1"/>
  <c r="C301" i="1"/>
  <c r="H300" i="1"/>
  <c r="G300" i="1"/>
  <c r="D300" i="1"/>
  <c r="C300" i="1"/>
  <c r="H299" i="1"/>
  <c r="D299" i="1"/>
  <c r="G299" i="1" s="1"/>
  <c r="C299" i="1"/>
  <c r="H298" i="1"/>
  <c r="G298" i="1"/>
  <c r="D298" i="1"/>
  <c r="C298" i="1"/>
  <c r="H297" i="1"/>
  <c r="G297" i="1"/>
  <c r="D297" i="1"/>
  <c r="C297" i="1"/>
  <c r="H296" i="1"/>
  <c r="G296" i="1"/>
  <c r="D296" i="1"/>
  <c r="C296" i="1"/>
  <c r="H295" i="1"/>
  <c r="G295" i="1"/>
  <c r="D295" i="1"/>
  <c r="C295" i="1"/>
  <c r="C294" i="1"/>
  <c r="H292" i="1"/>
  <c r="G292" i="1"/>
  <c r="D292" i="1"/>
  <c r="C292" i="1"/>
  <c r="D291" i="1"/>
  <c r="H291" i="1" s="1"/>
  <c r="C291" i="1"/>
  <c r="D290" i="1"/>
  <c r="H290" i="1" s="1"/>
  <c r="C290" i="1"/>
  <c r="H289" i="1"/>
  <c r="G289" i="1"/>
  <c r="D289" i="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D263" i="1"/>
  <c r="H263" i="1" s="1"/>
  <c r="C263" i="1"/>
  <c r="H262" i="1"/>
  <c r="G262" i="1"/>
  <c r="D262" i="1"/>
  <c r="C262" i="1"/>
  <c r="D261" i="1"/>
  <c r="C261" i="1"/>
  <c r="H261" i="1" s="1"/>
  <c r="D260" i="1"/>
  <c r="H258" i="1"/>
  <c r="G258" i="1"/>
  <c r="D258" i="1"/>
  <c r="C258" i="1"/>
  <c r="H257" i="1"/>
  <c r="G257" i="1"/>
  <c r="D257" i="1"/>
  <c r="C257" i="1"/>
  <c r="D256" i="1"/>
  <c r="C256" i="1"/>
  <c r="H256" i="1" s="1"/>
  <c r="D255" i="1"/>
  <c r="C255" i="1"/>
  <c r="H255" i="1" s="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C248" i="1"/>
  <c r="H248" i="1" s="1"/>
  <c r="H247" i="1"/>
  <c r="G247" i="1"/>
  <c r="D247" i="1"/>
  <c r="C247" i="1"/>
  <c r="D246" i="1"/>
  <c r="H246" i="1" s="1"/>
  <c r="C246" i="1"/>
  <c r="H245" i="1"/>
  <c r="G245" i="1"/>
  <c r="D245" i="1"/>
  <c r="C245" i="1"/>
  <c r="D244" i="1"/>
  <c r="C244" i="1"/>
  <c r="H244" i="1" s="1"/>
  <c r="D243" i="1"/>
  <c r="C243" i="1"/>
  <c r="H242" i="1"/>
  <c r="G242" i="1"/>
  <c r="D242" i="1"/>
  <c r="C242" i="1"/>
  <c r="D241" i="1"/>
  <c r="C241" i="1"/>
  <c r="H241" i="1" s="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D222" i="1"/>
  <c r="C222" i="1"/>
  <c r="D221" i="1"/>
  <c r="C221" i="1"/>
  <c r="C220" i="1"/>
  <c r="D219" i="1"/>
  <c r="H219" i="1" s="1"/>
  <c r="C219" i="1"/>
  <c r="H218" i="1"/>
  <c r="G218" i="1"/>
  <c r="D218" i="1"/>
  <c r="C218" i="1"/>
  <c r="H217" i="1"/>
  <c r="G217" i="1"/>
  <c r="D217" i="1"/>
  <c r="C217" i="1"/>
  <c r="H216" i="1"/>
  <c r="G216" i="1"/>
  <c r="D216" i="1"/>
  <c r="C216" i="1"/>
  <c r="H215" i="1"/>
  <c r="G215" i="1"/>
  <c r="D215" i="1"/>
  <c r="C215" i="1"/>
  <c r="H214" i="1"/>
  <c r="G214" i="1"/>
  <c r="D214" i="1"/>
  <c r="C214" i="1"/>
  <c r="D213" i="1"/>
  <c r="C213" i="1"/>
  <c r="G213" i="1" s="1"/>
  <c r="H212" i="1"/>
  <c r="D212" i="1"/>
  <c r="C212" i="1"/>
  <c r="G212" i="1" s="1"/>
  <c r="D211" i="1"/>
  <c r="H210" i="1"/>
  <c r="G210" i="1"/>
  <c r="D210" i="1"/>
  <c r="C210" i="1"/>
  <c r="D209" i="1"/>
  <c r="G209" i="1" s="1"/>
  <c r="C209" i="1"/>
  <c r="D208" i="1"/>
  <c r="G208" i="1" s="1"/>
  <c r="C208" i="1"/>
  <c r="D207" i="1"/>
  <c r="C207" i="1"/>
  <c r="D206" i="1"/>
  <c r="C206" i="1"/>
  <c r="H205" i="1"/>
  <c r="G205" i="1"/>
  <c r="D205" i="1"/>
  <c r="C205" i="1"/>
  <c r="H204" i="1"/>
  <c r="G204" i="1"/>
  <c r="D204" i="1"/>
  <c r="C204" i="1"/>
  <c r="H203" i="1"/>
  <c r="G203" i="1"/>
  <c r="D203" i="1"/>
  <c r="C203" i="1"/>
  <c r="H202" i="1"/>
  <c r="G202" i="1"/>
  <c r="D202" i="1"/>
  <c r="C202" i="1"/>
  <c r="D201" i="1"/>
  <c r="H201" i="1" s="1"/>
  <c r="C201" i="1"/>
  <c r="H200" i="1"/>
  <c r="G200" i="1"/>
  <c r="D200" i="1"/>
  <c r="C200" i="1"/>
  <c r="H199" i="1"/>
  <c r="G199" i="1"/>
  <c r="D199" i="1"/>
  <c r="C199" i="1"/>
  <c r="D198" i="1"/>
  <c r="H198" i="1" s="1"/>
  <c r="C198" i="1"/>
  <c r="H197" i="1"/>
  <c r="G197" i="1"/>
  <c r="D197" i="1"/>
  <c r="C197" i="1"/>
  <c r="H196" i="1"/>
  <c r="G196" i="1"/>
  <c r="D196" i="1"/>
  <c r="C196" i="1"/>
  <c r="H195" i="1"/>
  <c r="G195" i="1"/>
  <c r="D195" i="1"/>
  <c r="C195" i="1"/>
  <c r="H194" i="1"/>
  <c r="G194" i="1"/>
  <c r="D194" i="1"/>
  <c r="C194" i="1"/>
  <c r="H193" i="1"/>
  <c r="G193" i="1"/>
  <c r="D193" i="1"/>
  <c r="C193" i="1"/>
  <c r="D191" i="1"/>
  <c r="H191" i="1" s="1"/>
  <c r="C191" i="1"/>
  <c r="H190" i="1"/>
  <c r="G190" i="1"/>
  <c r="D190" i="1"/>
  <c r="C190" i="1"/>
  <c r="D189" i="1"/>
  <c r="C189" i="1"/>
  <c r="D188" i="1"/>
  <c r="C188" i="1"/>
  <c r="H188" i="1" s="1"/>
  <c r="D187" i="1"/>
  <c r="C187" i="1"/>
  <c r="D186" i="1"/>
  <c r="H186" i="1" s="1"/>
  <c r="C186" i="1"/>
  <c r="H185" i="1"/>
  <c r="G185" i="1"/>
  <c r="D185" i="1"/>
  <c r="C185" i="1"/>
  <c r="D184" i="1"/>
  <c r="C184" i="1"/>
  <c r="D183" i="1"/>
  <c r="H183" i="1" s="1"/>
  <c r="C183" i="1"/>
  <c r="D182" i="1"/>
  <c r="C182" i="1"/>
  <c r="H182" i="1" s="1"/>
  <c r="D181" i="1"/>
  <c r="C181" i="1"/>
  <c r="D180" i="1"/>
  <c r="C180" i="1"/>
  <c r="D179" i="1"/>
  <c r="C179" i="1"/>
  <c r="H179" i="1" s="1"/>
  <c r="D178" i="1"/>
  <c r="C178" i="1"/>
  <c r="G177" i="1"/>
  <c r="D177" i="1"/>
  <c r="C177" i="1"/>
  <c r="H177" i="1" s="1"/>
  <c r="G176" i="1"/>
  <c r="D176" i="1"/>
  <c r="H176" i="1" s="1"/>
  <c r="C176" i="1"/>
  <c r="D175" i="1"/>
  <c r="C175" i="1"/>
  <c r="D174" i="1"/>
  <c r="C174" i="1"/>
  <c r="D173" i="1"/>
  <c r="C173" i="1"/>
  <c r="D172" i="1"/>
  <c r="C172" i="1"/>
  <c r="H171" i="1"/>
  <c r="G171" i="1"/>
  <c r="D171" i="1"/>
  <c r="C171" i="1"/>
  <c r="D170" i="1"/>
  <c r="C170" i="1"/>
  <c r="G169" i="1"/>
  <c r="D169" i="1"/>
  <c r="C169" i="1"/>
  <c r="H169" i="1" s="1"/>
  <c r="D168" i="1"/>
  <c r="H168" i="1" s="1"/>
  <c r="C168" i="1"/>
  <c r="D167" i="1"/>
  <c r="C167" i="1"/>
  <c r="H167" i="1" s="1"/>
  <c r="D166" i="1"/>
  <c r="C166" i="1"/>
  <c r="D165" i="1"/>
  <c r="C165" i="1"/>
  <c r="D164" i="1"/>
  <c r="C164" i="1"/>
  <c r="D163" i="1"/>
  <c r="C163" i="1"/>
  <c r="D162" i="1"/>
  <c r="C162" i="1"/>
  <c r="D161" i="1"/>
  <c r="C161" i="1"/>
  <c r="D160" i="1"/>
  <c r="D158" i="1"/>
  <c r="C158" i="1"/>
  <c r="H158" i="1" s="1"/>
  <c r="D157" i="1"/>
  <c r="H157" i="1" s="1"/>
  <c r="C157" i="1"/>
  <c r="D156" i="1"/>
  <c r="C156" i="1"/>
  <c r="D155" i="1"/>
  <c r="C155" i="1"/>
  <c r="H155" i="1" s="1"/>
  <c r="D154" i="1"/>
  <c r="C154" i="1"/>
  <c r="H153" i="1"/>
  <c r="G153" i="1"/>
  <c r="D153" i="1"/>
  <c r="C153" i="1"/>
  <c r="H152" i="1"/>
  <c r="G152" i="1"/>
  <c r="D152" i="1"/>
  <c r="C152" i="1"/>
  <c r="H151" i="1"/>
  <c r="G151" i="1"/>
  <c r="D151" i="1"/>
  <c r="C151" i="1"/>
  <c r="D150" i="1"/>
  <c r="C150" i="1"/>
  <c r="H150" i="1" s="1"/>
  <c r="D149" i="1"/>
  <c r="G149" i="1" s="1"/>
  <c r="C149" i="1"/>
  <c r="H149" i="1" s="1"/>
  <c r="C148"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D134" i="1"/>
  <c r="C134" i="1"/>
  <c r="H134" i="1" s="1"/>
  <c r="D133" i="1"/>
  <c r="C133" i="1"/>
  <c r="H133" i="1" s="1"/>
  <c r="D132" i="1"/>
  <c r="C132" i="1"/>
  <c r="D131" i="1"/>
  <c r="H131" i="1" s="1"/>
  <c r="C131" i="1"/>
  <c r="C130" i="1"/>
  <c r="C129" i="1"/>
  <c r="H128" i="1"/>
  <c r="G128" i="1"/>
  <c r="D128" i="1"/>
  <c r="C128" i="1"/>
  <c r="H127" i="1"/>
  <c r="G127" i="1"/>
  <c r="D127" i="1"/>
  <c r="C127" i="1"/>
  <c r="D126" i="1"/>
  <c r="C126" i="1"/>
  <c r="H126" i="1" s="1"/>
  <c r="D125" i="1"/>
  <c r="C125" i="1"/>
  <c r="D124" i="1"/>
  <c r="C124" i="1"/>
  <c r="D123" i="1"/>
  <c r="C123" i="1"/>
  <c r="H123" i="1" s="1"/>
  <c r="D122" i="1"/>
  <c r="C122" i="1"/>
  <c r="D121"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D113" i="1"/>
  <c r="G113" i="1" s="1"/>
  <c r="C113" i="1"/>
  <c r="H112" i="1"/>
  <c r="G112" i="1"/>
  <c r="D112" i="1"/>
  <c r="C112" i="1"/>
  <c r="H111" i="1"/>
  <c r="G111" i="1"/>
  <c r="D111" i="1"/>
  <c r="C111" i="1"/>
  <c r="H110" i="1"/>
  <c r="G110" i="1"/>
  <c r="D110" i="1"/>
  <c r="C110" i="1"/>
  <c r="H109" i="1"/>
  <c r="G109" i="1"/>
  <c r="D109" i="1"/>
  <c r="C109" i="1"/>
  <c r="D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C81" i="1"/>
  <c r="H81" i="1" s="1"/>
  <c r="H80" i="1"/>
  <c r="G80" i="1"/>
  <c r="D80" i="1"/>
  <c r="C80" i="1"/>
  <c r="D79" i="1"/>
  <c r="C78" i="1"/>
  <c r="H77" i="1"/>
  <c r="D77" i="1"/>
  <c r="G77" i="1" s="1"/>
  <c r="C77" i="1"/>
  <c r="H76" i="1"/>
  <c r="D76" i="1"/>
  <c r="G76" i="1" s="1"/>
  <c r="C76" i="1"/>
  <c r="H75" i="1"/>
  <c r="G75" i="1"/>
  <c r="D75" i="1"/>
  <c r="C75" i="1"/>
  <c r="D74" i="1"/>
  <c r="C74" i="1"/>
  <c r="C73" i="1"/>
  <c r="H72" i="1"/>
  <c r="G72" i="1"/>
  <c r="D72" i="1"/>
  <c r="C72" i="1"/>
  <c r="D71" i="1"/>
  <c r="C71" i="1"/>
  <c r="H69" i="1"/>
  <c r="G69" i="1"/>
  <c r="D69" i="1"/>
  <c r="C69" i="1"/>
  <c r="H68" i="1"/>
  <c r="G68" i="1"/>
  <c r="D68" i="1"/>
  <c r="C68" i="1"/>
  <c r="H67" i="1"/>
  <c r="G67" i="1"/>
  <c r="D67" i="1"/>
  <c r="C67" i="1"/>
  <c r="H66" i="1"/>
  <c r="G66" i="1"/>
  <c r="D66" i="1"/>
  <c r="C66" i="1"/>
  <c r="G65" i="1"/>
  <c r="D65" i="1"/>
  <c r="C65" i="1"/>
  <c r="H65" i="1" s="1"/>
  <c r="G64" i="1"/>
  <c r="D64" i="1"/>
  <c r="C64" i="1"/>
  <c r="H64" i="1" s="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D54" i="1"/>
  <c r="C54" i="1"/>
  <c r="H54" i="1" s="1"/>
  <c r="D53" i="1"/>
  <c r="G53" i="1" s="1"/>
  <c r="C53" i="1"/>
  <c r="H52" i="1"/>
  <c r="G52" i="1"/>
  <c r="D52" i="1"/>
  <c r="C52" i="1"/>
  <c r="D51" i="1"/>
  <c r="C51" i="1"/>
  <c r="G51" i="1" s="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283" i="9" l="1"/>
  <c r="B283" i="9" s="1"/>
  <c r="C1576" i="1"/>
  <c r="G1576" i="1" s="1"/>
  <c r="H1578" i="1"/>
  <c r="G1515" i="1"/>
  <c r="G1511" i="1"/>
  <c r="D24" i="8"/>
  <c r="C1499" i="1" s="1"/>
  <c r="H1499" i="1" s="1"/>
  <c r="G1503" i="1"/>
  <c r="G1499" i="1"/>
  <c r="H1486" i="1"/>
  <c r="C1483" i="1"/>
  <c r="H30" i="3"/>
  <c r="C1453" i="1"/>
  <c r="H1416" i="1"/>
  <c r="E114" i="6"/>
  <c r="H1417" i="1"/>
  <c r="H812" i="1"/>
  <c r="E279" i="9"/>
  <c r="F242" i="5"/>
  <c r="E237" i="5"/>
  <c r="G1159" i="1"/>
  <c r="G1017" i="1"/>
  <c r="F170" i="5"/>
  <c r="G1148" i="1"/>
  <c r="F134" i="5"/>
  <c r="F135" i="5"/>
  <c r="G1064" i="1"/>
  <c r="G1061" i="1"/>
  <c r="G1058" i="1"/>
  <c r="G1057" i="1"/>
  <c r="F69" i="5"/>
  <c r="F70" i="5"/>
  <c r="D1048" i="1"/>
  <c r="H1047" i="1"/>
  <c r="H1050" i="1"/>
  <c r="G1042" i="1"/>
  <c r="F63" i="5"/>
  <c r="H1035" i="1"/>
  <c r="H1034" i="1"/>
  <c r="G1032" i="1"/>
  <c r="G1030" i="1"/>
  <c r="G1028" i="1"/>
  <c r="G1026" i="1"/>
  <c r="H1023" i="1"/>
  <c r="H1025" i="1"/>
  <c r="F45" i="5"/>
  <c r="H1020" i="1"/>
  <c r="F41" i="5"/>
  <c r="H1019" i="1"/>
  <c r="H1018" i="1"/>
  <c r="H1014" i="1"/>
  <c r="G1013" i="1"/>
  <c r="F35" i="5"/>
  <c r="H1012" i="1"/>
  <c r="H1010" i="1"/>
  <c r="G1007" i="1"/>
  <c r="H1008" i="1"/>
  <c r="F29" i="5"/>
  <c r="H1006" i="1"/>
  <c r="H1002" i="1"/>
  <c r="H1000" i="1"/>
  <c r="F19" i="5"/>
  <c r="E12" i="5"/>
  <c r="D990" i="1" s="1"/>
  <c r="H997" i="1"/>
  <c r="G998" i="1"/>
  <c r="H991" i="1"/>
  <c r="F13" i="5"/>
  <c r="H992" i="1"/>
  <c r="F8" i="5"/>
  <c r="G649" i="1"/>
  <c r="H647" i="1"/>
  <c r="E22" i="9"/>
  <c r="H948" i="1"/>
  <c r="E67" i="9"/>
  <c r="B67" i="9" s="1"/>
  <c r="G784" i="1"/>
  <c r="G735" i="1"/>
  <c r="G716" i="1"/>
  <c r="G715" i="1"/>
  <c r="G714" i="1"/>
  <c r="G713" i="1"/>
  <c r="G709" i="1"/>
  <c r="G705" i="1"/>
  <c r="H689" i="1"/>
  <c r="H644" i="1"/>
  <c r="F652" i="4"/>
  <c r="G643" i="1"/>
  <c r="H645" i="1"/>
  <c r="G405" i="1"/>
  <c r="E643" i="4"/>
  <c r="D637" i="1" s="1"/>
  <c r="G291" i="1"/>
  <c r="G290" i="1"/>
  <c r="F418" i="4"/>
  <c r="H413" i="1"/>
  <c r="H412" i="1"/>
  <c r="G288" i="1"/>
  <c r="H411" i="1"/>
  <c r="F210" i="4"/>
  <c r="G1416" i="1"/>
  <c r="G1417" i="1"/>
  <c r="G1141" i="1"/>
  <c r="E284" i="9"/>
  <c r="B284" i="9" s="1"/>
  <c r="G1136" i="1"/>
  <c r="E143" i="9"/>
  <c r="B143" i="9" s="1"/>
  <c r="F383" i="4"/>
  <c r="H379" i="1"/>
  <c r="H378" i="1"/>
  <c r="H373" i="1"/>
  <c r="H374" i="1"/>
  <c r="H371" i="1"/>
  <c r="H369" i="1"/>
  <c r="H368" i="1"/>
  <c r="H367" i="1"/>
  <c r="F369" i="4"/>
  <c r="H364" i="1"/>
  <c r="H365" i="1"/>
  <c r="G359" i="1"/>
  <c r="F364" i="4"/>
  <c r="E363" i="4"/>
  <c r="D358" i="1" s="1"/>
  <c r="H355" i="1"/>
  <c r="H351" i="1"/>
  <c r="E351" i="4"/>
  <c r="H321" i="1"/>
  <c r="F326" i="4"/>
  <c r="H303" i="1"/>
  <c r="E299" i="4"/>
  <c r="D294" i="1" s="1"/>
  <c r="G263" i="1"/>
  <c r="F264" i="4"/>
  <c r="F226" i="9"/>
  <c r="B226" i="9" s="1"/>
  <c r="E263" i="4"/>
  <c r="D259" i="1" s="1"/>
  <c r="H243" i="1"/>
  <c r="G246" i="1"/>
  <c r="E63" i="9"/>
  <c r="B63" i="9" s="1"/>
  <c r="H240" i="1"/>
  <c r="H222" i="1"/>
  <c r="H221" i="1"/>
  <c r="G219" i="1"/>
  <c r="H209" i="1"/>
  <c r="H208" i="1"/>
  <c r="H206" i="1"/>
  <c r="H207" i="1"/>
  <c r="E196" i="4"/>
  <c r="D192" i="1" s="1"/>
  <c r="G198" i="1"/>
  <c r="G201" i="1"/>
  <c r="G191" i="1"/>
  <c r="H189" i="1"/>
  <c r="H187" i="1"/>
  <c r="H184" i="1"/>
  <c r="G186" i="1"/>
  <c r="E46" i="9"/>
  <c r="B46" i="9" s="1"/>
  <c r="G183" i="1"/>
  <c r="F220" i="9"/>
  <c r="H181" i="1"/>
  <c r="H173" i="1"/>
  <c r="H180" i="1"/>
  <c r="E43" i="9"/>
  <c r="B43" i="9" s="1"/>
  <c r="F219" i="9"/>
  <c r="B219" i="9" s="1"/>
  <c r="E42" i="9"/>
  <c r="F218" i="9"/>
  <c r="H178" i="1"/>
  <c r="H175" i="1"/>
  <c r="H174" i="1"/>
  <c r="F177" i="4"/>
  <c r="H165" i="1"/>
  <c r="H172" i="1"/>
  <c r="H170" i="1"/>
  <c r="H166" i="1"/>
  <c r="F169" i="4"/>
  <c r="G168" i="1"/>
  <c r="H164" i="1"/>
  <c r="H163" i="1"/>
  <c r="H162" i="1"/>
  <c r="H160" i="1"/>
  <c r="H161" i="1"/>
  <c r="G157" i="1"/>
  <c r="F159" i="4"/>
  <c r="E152" i="4"/>
  <c r="D148" i="1" s="1"/>
  <c r="H156" i="1"/>
  <c r="E39" i="9"/>
  <c r="B39" i="9" s="1"/>
  <c r="H154" i="1"/>
  <c r="H148" i="1"/>
  <c r="F153" i="4"/>
  <c r="H146" i="1"/>
  <c r="H132" i="1"/>
  <c r="G131" i="1"/>
  <c r="G130" i="1"/>
  <c r="F134" i="4"/>
  <c r="E124" i="4"/>
  <c r="D120" i="1" s="1"/>
  <c r="H125" i="1"/>
  <c r="H124" i="1"/>
  <c r="F128" i="4"/>
  <c r="H122" i="1"/>
  <c r="F112" i="4"/>
  <c r="F216" i="9"/>
  <c r="H78" i="1"/>
  <c r="F82" i="4"/>
  <c r="H73" i="1"/>
  <c r="H74" i="1"/>
  <c r="H71" i="1"/>
  <c r="E50" i="4"/>
  <c r="D46" i="1" s="1"/>
  <c r="G50" i="1"/>
  <c r="H53" i="1"/>
  <c r="F54" i="4"/>
  <c r="E281" i="9"/>
  <c r="B281" i="9" s="1"/>
  <c r="C1184" i="1"/>
  <c r="F207" i="5"/>
  <c r="E290" i="9"/>
  <c r="B290" i="9" s="1"/>
  <c r="F180" i="5"/>
  <c r="H1159" i="1"/>
  <c r="H1156" i="1"/>
  <c r="H1155" i="1"/>
  <c r="H1136" i="1"/>
  <c r="H1149" i="1"/>
  <c r="H1141" i="1"/>
  <c r="H1138" i="1"/>
  <c r="H1064" i="1"/>
  <c r="H1062" i="1"/>
  <c r="H1057" i="1"/>
  <c r="H1058" i="1"/>
  <c r="G1047" i="1"/>
  <c r="G1050" i="1"/>
  <c r="C1041" i="1"/>
  <c r="G1034" i="1"/>
  <c r="G1035" i="1"/>
  <c r="H1033" i="1"/>
  <c r="H1029" i="1"/>
  <c r="H1028" i="1"/>
  <c r="H1026" i="1"/>
  <c r="G1023" i="1"/>
  <c r="G1025" i="1"/>
  <c r="G1022" i="1"/>
  <c r="G1019" i="1"/>
  <c r="G1020" i="1"/>
  <c r="G1018" i="1"/>
  <c r="G1012" i="1"/>
  <c r="H1007" i="1"/>
  <c r="G1008" i="1"/>
  <c r="G1004" i="1"/>
  <c r="G1002" i="1"/>
  <c r="G1001" i="1"/>
  <c r="G1000" i="1"/>
  <c r="G997" i="1"/>
  <c r="G999" i="1"/>
  <c r="G995" i="1"/>
  <c r="G993" i="1"/>
  <c r="G991" i="1"/>
  <c r="G992" i="1"/>
  <c r="H735" i="1"/>
  <c r="H714" i="1"/>
  <c r="H713" i="1"/>
  <c r="H711" i="1"/>
  <c r="E40" i="9"/>
  <c r="B40" i="9" s="1"/>
  <c r="H710" i="1"/>
  <c r="H709" i="1"/>
  <c r="G690" i="1"/>
  <c r="G689" i="1"/>
  <c r="G688" i="1"/>
  <c r="G647" i="1"/>
  <c r="G644" i="1"/>
  <c r="H643" i="1"/>
  <c r="G645" i="1"/>
  <c r="G641" i="1"/>
  <c r="G631" i="1"/>
  <c r="C599" i="1"/>
  <c r="G450" i="1"/>
  <c r="H405" i="1"/>
  <c r="G412" i="1"/>
  <c r="G411" i="1"/>
  <c r="G378" i="1"/>
  <c r="G379" i="1"/>
  <c r="G369" i="1"/>
  <c r="G368" i="1"/>
  <c r="G364" i="1"/>
  <c r="G365" i="1"/>
  <c r="G361" i="1"/>
  <c r="H213" i="1"/>
  <c r="F216" i="4"/>
  <c r="F225" i="4"/>
  <c r="G221" i="1"/>
  <c r="G222" i="1"/>
  <c r="E273" i="9"/>
  <c r="B273" i="9" s="1"/>
  <c r="C260" i="1"/>
  <c r="G261" i="1"/>
  <c r="G248" i="1"/>
  <c r="G255" i="1"/>
  <c r="G256" i="1"/>
  <c r="E225" i="9"/>
  <c r="B225" i="9" s="1"/>
  <c r="G243" i="1"/>
  <c r="G244" i="1"/>
  <c r="G240" i="1"/>
  <c r="G241" i="1"/>
  <c r="F215" i="4"/>
  <c r="C211" i="1"/>
  <c r="G206" i="1"/>
  <c r="G207" i="1"/>
  <c r="D196" i="4"/>
  <c r="G189" i="1"/>
  <c r="G184" i="1"/>
  <c r="G188" i="1"/>
  <c r="G187" i="1"/>
  <c r="G182" i="1"/>
  <c r="E44" i="9"/>
  <c r="B44" i="9" s="1"/>
  <c r="G181" i="1"/>
  <c r="G180" i="1"/>
  <c r="G179" i="1"/>
  <c r="B218" i="9"/>
  <c r="G178" i="1"/>
  <c r="G175" i="1"/>
  <c r="G173" i="1"/>
  <c r="G174" i="1"/>
  <c r="G172" i="1"/>
  <c r="G170" i="1"/>
  <c r="G167" i="1"/>
  <c r="G165" i="1"/>
  <c r="G166" i="1"/>
  <c r="G164" i="1"/>
  <c r="G163" i="1"/>
  <c r="G162" i="1"/>
  <c r="G160" i="1"/>
  <c r="G161" i="1"/>
  <c r="G158" i="1"/>
  <c r="G155" i="1"/>
  <c r="G156" i="1"/>
  <c r="G148" i="1"/>
  <c r="G154" i="1"/>
  <c r="G150" i="1"/>
  <c r="G146" i="1"/>
  <c r="G134" i="1"/>
  <c r="G133" i="1"/>
  <c r="G132" i="1"/>
  <c r="H130" i="1"/>
  <c r="G126" i="1"/>
  <c r="G124" i="1"/>
  <c r="G125" i="1"/>
  <c r="G123" i="1"/>
  <c r="G122" i="1"/>
  <c r="C121" i="1"/>
  <c r="D124" i="4"/>
  <c r="D106" i="4"/>
  <c r="C108" i="1"/>
  <c r="C79" i="1"/>
  <c r="H79" i="1" s="1"/>
  <c r="G78" i="1"/>
  <c r="G79" i="1"/>
  <c r="G81" i="1"/>
  <c r="F83" i="4"/>
  <c r="G73" i="1"/>
  <c r="G74" i="1"/>
  <c r="H70" i="1"/>
  <c r="G70" i="1"/>
  <c r="G71" i="1"/>
  <c r="F74" i="4"/>
  <c r="G54" i="1"/>
  <c r="D50" i="4"/>
  <c r="H50" i="1"/>
  <c r="H51" i="1"/>
  <c r="E26" i="9"/>
  <c r="H989" i="1"/>
  <c r="G989" i="1"/>
  <c r="H1067" i="1"/>
  <c r="G1067" i="1"/>
  <c r="H1073" i="1"/>
  <c r="G1073" i="1"/>
  <c r="H1079" i="1"/>
  <c r="G1079" i="1"/>
  <c r="H1085" i="1"/>
  <c r="G1085" i="1"/>
  <c r="H1089" i="1"/>
  <c r="G1089" i="1"/>
  <c r="H1093" i="1"/>
  <c r="G1093" i="1"/>
  <c r="H1099" i="1"/>
  <c r="G1099" i="1"/>
  <c r="H1103" i="1"/>
  <c r="G1103" i="1"/>
  <c r="H1107" i="1"/>
  <c r="G1107" i="1"/>
  <c r="H1111" i="1"/>
  <c r="G1111" i="1"/>
  <c r="H1115" i="1"/>
  <c r="G1115" i="1"/>
  <c r="H1117" i="1"/>
  <c r="G1117" i="1"/>
  <c r="H1123" i="1"/>
  <c r="G1123" i="1"/>
  <c r="H1161" i="1"/>
  <c r="G1161" i="1"/>
  <c r="H1163" i="1"/>
  <c r="G1163" i="1"/>
  <c r="H1165" i="1"/>
  <c r="G1165" i="1"/>
  <c r="H1223" i="1"/>
  <c r="G1223" i="1"/>
  <c r="H1225" i="1"/>
  <c r="G1225" i="1"/>
  <c r="H1227" i="1"/>
  <c r="G1227" i="1"/>
  <c r="H1229" i="1"/>
  <c r="G1229" i="1"/>
  <c r="H1231" i="1"/>
  <c r="G1231" i="1"/>
  <c r="H1233" i="1"/>
  <c r="G1233" i="1"/>
  <c r="H1071" i="1"/>
  <c r="G1071" i="1"/>
  <c r="H1077" i="1"/>
  <c r="G1077" i="1"/>
  <c r="H1083" i="1"/>
  <c r="G1083" i="1"/>
  <c r="H1091" i="1"/>
  <c r="G1091" i="1"/>
  <c r="H1097" i="1"/>
  <c r="G1097" i="1"/>
  <c r="H1101" i="1"/>
  <c r="G1101" i="1"/>
  <c r="H1109" i="1"/>
  <c r="G1109" i="1"/>
  <c r="H1121" i="1"/>
  <c r="G1121" i="1"/>
  <c r="H986" i="1"/>
  <c r="G986" i="1"/>
  <c r="H988" i="1"/>
  <c r="G988" i="1"/>
  <c r="H1066" i="1"/>
  <c r="G1066" i="1"/>
  <c r="H1068" i="1"/>
  <c r="G1068" i="1"/>
  <c r="H1070" i="1"/>
  <c r="G1070" i="1"/>
  <c r="H1072" i="1"/>
  <c r="G1072" i="1"/>
  <c r="H1074" i="1"/>
  <c r="G1074" i="1"/>
  <c r="H1076" i="1"/>
  <c r="G1076" i="1"/>
  <c r="H1078" i="1"/>
  <c r="G1078" i="1"/>
  <c r="H1080" i="1"/>
  <c r="G1080" i="1"/>
  <c r="H1082" i="1"/>
  <c r="G1082" i="1"/>
  <c r="H1084" i="1"/>
  <c r="G1084" i="1"/>
  <c r="H1086" i="1"/>
  <c r="G1086" i="1"/>
  <c r="H1088" i="1"/>
  <c r="G1088" i="1"/>
  <c r="H1090" i="1"/>
  <c r="G1090" i="1"/>
  <c r="H1092" i="1"/>
  <c r="G1092"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158" i="1"/>
  <c r="G1158" i="1"/>
  <c r="H1485" i="1"/>
  <c r="G1485" i="1"/>
  <c r="H1490" i="1"/>
  <c r="G1490" i="1"/>
  <c r="G1504" i="1"/>
  <c r="H1504" i="1"/>
  <c r="H987" i="1"/>
  <c r="G987" i="1"/>
  <c r="H1069" i="1"/>
  <c r="G1069" i="1"/>
  <c r="H1075" i="1"/>
  <c r="G1075" i="1"/>
  <c r="H1081" i="1"/>
  <c r="G1081" i="1"/>
  <c r="H1087" i="1"/>
  <c r="G1087" i="1"/>
  <c r="H1095" i="1"/>
  <c r="G1095" i="1"/>
  <c r="H1105" i="1"/>
  <c r="G1105" i="1"/>
  <c r="H1113" i="1"/>
  <c r="G1113" i="1"/>
  <c r="H1119" i="1"/>
  <c r="G1119" i="1"/>
  <c r="H1154" i="1"/>
  <c r="G1154" i="1"/>
  <c r="H1402" i="1"/>
  <c r="G1402" i="1"/>
  <c r="H1404" i="1"/>
  <c r="G1404" i="1"/>
  <c r="H1406" i="1"/>
  <c r="G1406" i="1"/>
  <c r="H1168" i="1"/>
  <c r="G1168" i="1"/>
  <c r="H1170" i="1"/>
  <c r="G1170" i="1"/>
  <c r="H1172" i="1"/>
  <c r="G1172" i="1"/>
  <c r="H1174" i="1"/>
  <c r="G1174" i="1"/>
  <c r="H1176" i="1"/>
  <c r="G1176" i="1"/>
  <c r="H1178" i="1"/>
  <c r="G1178" i="1"/>
  <c r="H1180" i="1"/>
  <c r="G1180"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7" i="1"/>
  <c r="G1217" i="1"/>
  <c r="H1219" i="1"/>
  <c r="G1219" i="1"/>
  <c r="H1221" i="1"/>
  <c r="G1221" i="1"/>
  <c r="H1236" i="1"/>
  <c r="G1236" i="1"/>
  <c r="H1238" i="1"/>
  <c r="G1238" i="1"/>
  <c r="H1240" i="1"/>
  <c r="G1240" i="1"/>
  <c r="H1242" i="1"/>
  <c r="G1242" i="1"/>
  <c r="H1244" i="1"/>
  <c r="G1244" i="1"/>
  <c r="H1246" i="1"/>
  <c r="G1246" i="1"/>
  <c r="H1248" i="1"/>
  <c r="G1248" i="1"/>
  <c r="H1250" i="1"/>
  <c r="G1250" i="1"/>
  <c r="H1252" i="1"/>
  <c r="G1252" i="1"/>
  <c r="H1254" i="1"/>
  <c r="G1254"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475" i="1"/>
  <c r="G1475" i="1"/>
  <c r="H1160" i="1"/>
  <c r="G1160" i="1"/>
  <c r="H1162" i="1"/>
  <c r="G1162" i="1"/>
  <c r="H1164" i="1"/>
  <c r="G1164" i="1"/>
  <c r="H1166" i="1"/>
  <c r="G1166" i="1"/>
  <c r="H1224" i="1"/>
  <c r="G1224" i="1"/>
  <c r="H1226" i="1"/>
  <c r="G1226" i="1"/>
  <c r="H1228" i="1"/>
  <c r="G1228" i="1"/>
  <c r="H1230" i="1"/>
  <c r="G1230" i="1"/>
  <c r="H1232" i="1"/>
  <c r="G1232" i="1"/>
  <c r="H1234" i="1"/>
  <c r="G1234" i="1"/>
  <c r="H1403" i="1"/>
  <c r="G1403" i="1"/>
  <c r="H1405" i="1"/>
  <c r="G1405" i="1"/>
  <c r="H1407" i="1"/>
  <c r="G1407" i="1"/>
  <c r="H1455" i="1"/>
  <c r="G1455" i="1"/>
  <c r="J1455" i="1"/>
  <c r="H1388" i="1"/>
  <c r="G1388" i="1"/>
  <c r="F107" i="6"/>
  <c r="C1401" i="1"/>
  <c r="F114" i="6"/>
  <c r="H27" i="3"/>
  <c r="C1408" i="1"/>
  <c r="G1150" i="1"/>
  <c r="G1156" i="1"/>
  <c r="H1169" i="1"/>
  <c r="G1169" i="1"/>
  <c r="H1171" i="1"/>
  <c r="G1171" i="1"/>
  <c r="H1173" i="1"/>
  <c r="G1173" i="1"/>
  <c r="H1175" i="1"/>
  <c r="G1175" i="1"/>
  <c r="H1177" i="1"/>
  <c r="G1177" i="1"/>
  <c r="H1179" i="1"/>
  <c r="G1179" i="1"/>
  <c r="H1181" i="1"/>
  <c r="G1181"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6" i="1"/>
  <c r="G1216" i="1"/>
  <c r="H1218" i="1"/>
  <c r="G1218" i="1"/>
  <c r="H1220" i="1"/>
  <c r="G1220"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533" i="1"/>
  <c r="G1533" i="1"/>
  <c r="H1561" i="1"/>
  <c r="G1561" i="1"/>
  <c r="H1566" i="1"/>
  <c r="G1566" i="1"/>
  <c r="G1580" i="1"/>
  <c r="H1580" i="1"/>
  <c r="I1439" i="1"/>
  <c r="I1441" i="1"/>
  <c r="I1443" i="1"/>
  <c r="I1446" i="1"/>
  <c r="H1451" i="1"/>
  <c r="G1451" i="1"/>
  <c r="H1459" i="1"/>
  <c r="G1459" i="1"/>
  <c r="I1459" i="1" s="1"/>
  <c r="I1464" i="1"/>
  <c r="H1469" i="1"/>
  <c r="G1469" i="1"/>
  <c r="J1471" i="1"/>
  <c r="H1471" i="1"/>
  <c r="G1471" i="1"/>
  <c r="G1480" i="1"/>
  <c r="H1480" i="1"/>
  <c r="H1493" i="1"/>
  <c r="G1493" i="1"/>
  <c r="H1498" i="1"/>
  <c r="G1498" i="1"/>
  <c r="G1512" i="1"/>
  <c r="H1512" i="1"/>
  <c r="G1520" i="1"/>
  <c r="H1520" i="1"/>
  <c r="G1528" i="1"/>
  <c r="H1528" i="1"/>
  <c r="G1556" i="1"/>
  <c r="H1556" i="1"/>
  <c r="H1569" i="1"/>
  <c r="G1569" i="1"/>
  <c r="H1574" i="1"/>
  <c r="G1574" i="1"/>
  <c r="J1465" i="1"/>
  <c r="H1465" i="1"/>
  <c r="G1465" i="1"/>
  <c r="J1476" i="1"/>
  <c r="H1476" i="1"/>
  <c r="G1476" i="1"/>
  <c r="G1488" i="1"/>
  <c r="H1488" i="1"/>
  <c r="H1501" i="1"/>
  <c r="G1501" i="1"/>
  <c r="H1506" i="1"/>
  <c r="G1506" i="1"/>
  <c r="G1564" i="1"/>
  <c r="H1564" i="1"/>
  <c r="H1577" i="1"/>
  <c r="G1577" i="1"/>
  <c r="F8" i="4"/>
  <c r="D7" i="4"/>
  <c r="F273" i="4"/>
  <c r="D263" i="4"/>
  <c r="H287" i="9"/>
  <c r="E146" i="5"/>
  <c r="D1124" i="1" s="1"/>
  <c r="H1438" i="1"/>
  <c r="J1439" i="1"/>
  <c r="J1441" i="1"/>
  <c r="J1443" i="1"/>
  <c r="J1451" i="1"/>
  <c r="J1459" i="1"/>
  <c r="H1470" i="1"/>
  <c r="G1470" i="1"/>
  <c r="H1482" i="1"/>
  <c r="G1482" i="1"/>
  <c r="G1496" i="1"/>
  <c r="H1496" i="1"/>
  <c r="H1509" i="1"/>
  <c r="G1509" i="1"/>
  <c r="H1514" i="1"/>
  <c r="G1514" i="1"/>
  <c r="H1522" i="1"/>
  <c r="G1522" i="1"/>
  <c r="H1525" i="1"/>
  <c r="G1525" i="1"/>
  <c r="H1530" i="1"/>
  <c r="G1530" i="1"/>
  <c r="H1558" i="1"/>
  <c r="G1558" i="1"/>
  <c r="G1572" i="1"/>
  <c r="H1572" i="1"/>
  <c r="H20" i="9"/>
  <c r="F516" i="4"/>
  <c r="D515" i="4"/>
  <c r="H1454" i="1"/>
  <c r="H1462" i="1"/>
  <c r="J1462" i="1"/>
  <c r="H1463" i="1"/>
  <c r="I1463" i="1" s="1"/>
  <c r="H1466" i="1"/>
  <c r="J1466" i="1"/>
  <c r="H1467" i="1"/>
  <c r="I1467" i="1" s="1"/>
  <c r="H1472" i="1"/>
  <c r="J1472" i="1"/>
  <c r="H1473" i="1"/>
  <c r="I1473" i="1" s="1"/>
  <c r="H1477" i="1"/>
  <c r="J1477" i="1"/>
  <c r="H1478" i="1"/>
  <c r="I1478" i="1" s="1"/>
  <c r="E133" i="4"/>
  <c r="D129" i="1" s="1"/>
  <c r="G185" i="9"/>
  <c r="E185" i="9" s="1"/>
  <c r="B185" i="9" s="1"/>
  <c r="F140" i="4"/>
  <c r="D139" i="4"/>
  <c r="E224" i="4"/>
  <c r="D220" i="1" s="1"/>
  <c r="F299" i="4"/>
  <c r="F345" i="4"/>
  <c r="D344" i="4"/>
  <c r="F581" i="4"/>
  <c r="D580" i="4"/>
  <c r="F626" i="4"/>
  <c r="D625" i="4"/>
  <c r="D245" i="5"/>
  <c r="F250" i="5"/>
  <c r="E141" i="6"/>
  <c r="F39" i="6"/>
  <c r="D35" i="6"/>
  <c r="J1449" i="1"/>
  <c r="J1457" i="1"/>
  <c r="G1537" i="1"/>
  <c r="H1540" i="1"/>
  <c r="G1542" i="1"/>
  <c r="G1545" i="1"/>
  <c r="H1548" i="1"/>
  <c r="G1550" i="1"/>
  <c r="G1553" i="1"/>
  <c r="G177" i="9"/>
  <c r="E177" i="9" s="1"/>
  <c r="B177" i="9" s="1"/>
  <c r="F17" i="4"/>
  <c r="D644" i="4"/>
  <c r="F417" i="4"/>
  <c r="D643" i="4"/>
  <c r="F478" i="4"/>
  <c r="D472" i="4"/>
  <c r="F529" i="4"/>
  <c r="F79" i="5"/>
  <c r="D78" i="5"/>
  <c r="G1445" i="1"/>
  <c r="G1448" i="1"/>
  <c r="I1448" i="1" s="1"/>
  <c r="G1452" i="1"/>
  <c r="I1452" i="1" s="1"/>
  <c r="G1454" i="1"/>
  <c r="G1456" i="1"/>
  <c r="I1456" i="1" s="1"/>
  <c r="G1460" i="1"/>
  <c r="I1460" i="1" s="1"/>
  <c r="G1462" i="1"/>
  <c r="I1462" i="1" s="1"/>
  <c r="H1464" i="1"/>
  <c r="J1464" i="1"/>
  <c r="G1466" i="1"/>
  <c r="H1468" i="1"/>
  <c r="I1468" i="1" s="1"/>
  <c r="J1468" i="1"/>
  <c r="G1472" i="1"/>
  <c r="I1472" i="1" s="1"/>
  <c r="H1474" i="1"/>
  <c r="I1474" i="1" s="1"/>
  <c r="J1474" i="1"/>
  <c r="G1477" i="1"/>
  <c r="I1477" i="1" s="1"/>
  <c r="H1479" i="1"/>
  <c r="I1479" i="1" s="1"/>
  <c r="J1479" i="1"/>
  <c r="G1481" i="1"/>
  <c r="H1484" i="1"/>
  <c r="G1489" i="1"/>
  <c r="H1492" i="1"/>
  <c r="G1497" i="1"/>
  <c r="H1500" i="1"/>
  <c r="G1505" i="1"/>
  <c r="H1508" i="1"/>
  <c r="G1513" i="1"/>
  <c r="H1516" i="1"/>
  <c r="G1521" i="1"/>
  <c r="G1529" i="1"/>
  <c r="H1532" i="1"/>
  <c r="G1557" i="1"/>
  <c r="H1560" i="1"/>
  <c r="G1565" i="1"/>
  <c r="H1568" i="1"/>
  <c r="G1573" i="1"/>
  <c r="F164" i="4"/>
  <c r="D163" i="4"/>
  <c r="F568" i="4"/>
  <c r="D567" i="4"/>
  <c r="D528" i="4" s="1"/>
  <c r="F6" i="6"/>
  <c r="D5" i="6"/>
  <c r="G292" i="9"/>
  <c r="E292" i="9" s="1"/>
  <c r="B292" i="9" s="1"/>
  <c r="F206" i="5"/>
  <c r="D5" i="7"/>
  <c r="B150" i="9"/>
  <c r="G20" i="9"/>
  <c r="F152" i="4"/>
  <c r="D311" i="4"/>
  <c r="F351" i="4"/>
  <c r="F397" i="4"/>
  <c r="D396" i="4"/>
  <c r="G142" i="9"/>
  <c r="E142" i="9" s="1"/>
  <c r="B142" i="9" s="1"/>
  <c r="F603" i="4"/>
  <c r="D12" i="5"/>
  <c r="G289" i="9"/>
  <c r="F177" i="5"/>
  <c r="H289" i="9"/>
  <c r="E176" i="5"/>
  <c r="F90" i="6"/>
  <c r="D89" i="6"/>
  <c r="D42" i="8"/>
  <c r="B22" i="9"/>
  <c r="B26" i="9"/>
  <c r="B30" i="9"/>
  <c r="B34" i="9"/>
  <c r="B38" i="9"/>
  <c r="B42" i="9"/>
  <c r="B50" i="9"/>
  <c r="B54" i="9"/>
  <c r="B58" i="9"/>
  <c r="B62" i="9"/>
  <c r="B66" i="9"/>
  <c r="B70" i="9"/>
  <c r="B74" i="9"/>
  <c r="B78" i="9"/>
  <c r="B82" i="9"/>
  <c r="E96" i="9"/>
  <c r="B96" i="9" s="1"/>
  <c r="B102" i="9"/>
  <c r="E128" i="9"/>
  <c r="B128" i="9" s="1"/>
  <c r="B134" i="9"/>
  <c r="E163" i="4"/>
  <c r="D159" i="1" s="1"/>
  <c r="E298" i="4"/>
  <c r="D363" i="4"/>
  <c r="F422" i="4"/>
  <c r="D421" i="4"/>
  <c r="F490" i="4"/>
  <c r="D484" i="4"/>
  <c r="E515" i="4"/>
  <c r="E567" i="4"/>
  <c r="D561" i="1" s="1"/>
  <c r="D593" i="4"/>
  <c r="G286" i="9"/>
  <c r="E286" i="9" s="1"/>
  <c r="B286" i="9" s="1"/>
  <c r="F88" i="5"/>
  <c r="D87" i="5"/>
  <c r="G287" i="9"/>
  <c r="D146" i="5"/>
  <c r="F149" i="5"/>
  <c r="F191" i="5"/>
  <c r="D190" i="5"/>
  <c r="F239" i="5"/>
  <c r="D238" i="5"/>
  <c r="F259" i="5"/>
  <c r="D258" i="5"/>
  <c r="E89" i="6"/>
  <c r="D1383" i="1" s="1"/>
  <c r="D49" i="8"/>
  <c r="E21" i="9"/>
  <c r="B21" i="9" s="1"/>
  <c r="E25" i="9"/>
  <c r="B25" i="9" s="1"/>
  <c r="E29" i="9"/>
  <c r="B29" i="9" s="1"/>
  <c r="E33" i="9"/>
  <c r="B33" i="9" s="1"/>
  <c r="E37" i="9"/>
  <c r="B37" i="9" s="1"/>
  <c r="E41" i="9"/>
  <c r="B41" i="9" s="1"/>
  <c r="E45" i="9"/>
  <c r="B45" i="9" s="1"/>
  <c r="E49" i="9"/>
  <c r="B49" i="9" s="1"/>
  <c r="E53" i="9"/>
  <c r="B53" i="9" s="1"/>
  <c r="E57" i="9"/>
  <c r="B57" i="9" s="1"/>
  <c r="E61" i="9"/>
  <c r="B61" i="9" s="1"/>
  <c r="E65" i="9"/>
  <c r="B65" i="9" s="1"/>
  <c r="E69" i="9"/>
  <c r="B69" i="9" s="1"/>
  <c r="E73" i="9"/>
  <c r="B73" i="9" s="1"/>
  <c r="E77" i="9"/>
  <c r="B77" i="9" s="1"/>
  <c r="E81" i="9"/>
  <c r="B81" i="9" s="1"/>
  <c r="M212" i="9"/>
  <c r="G278" i="9"/>
  <c r="E278" i="9" s="1"/>
  <c r="B278" i="9" s="1"/>
  <c r="G277" i="9"/>
  <c r="E277" i="9" s="1"/>
  <c r="B277" i="9" s="1"/>
  <c r="L212" i="9"/>
  <c r="G208" i="9"/>
  <c r="E208" i="9" s="1"/>
  <c r="B208" i="9" s="1"/>
  <c r="G204" i="9"/>
  <c r="E204" i="9" s="1"/>
  <c r="B204" i="9" s="1"/>
  <c r="G200" i="9"/>
  <c r="E200" i="9" s="1"/>
  <c r="B200" i="9" s="1"/>
  <c r="G196" i="9"/>
  <c r="E196" i="9" s="1"/>
  <c r="B196" i="9" s="1"/>
  <c r="G192" i="9"/>
  <c r="E192" i="9" s="1"/>
  <c r="B192" i="9" s="1"/>
  <c r="G191" i="9"/>
  <c r="E191" i="9" s="1"/>
  <c r="G187" i="9"/>
  <c r="E187" i="9" s="1"/>
  <c r="B187" i="9" s="1"/>
  <c r="G183" i="9"/>
  <c r="E183" i="9" s="1"/>
  <c r="B183" i="9" s="1"/>
  <c r="G179" i="9"/>
  <c r="E179" i="9" s="1"/>
  <c r="B179" i="9" s="1"/>
  <c r="G209" i="9"/>
  <c r="E209" i="9" s="1"/>
  <c r="B209" i="9" s="1"/>
  <c r="G205" i="9"/>
  <c r="E205" i="9" s="1"/>
  <c r="B205" i="9" s="1"/>
  <c r="G201" i="9"/>
  <c r="E201" i="9" s="1"/>
  <c r="B201" i="9" s="1"/>
  <c r="G197" i="9"/>
  <c r="E197" i="9" s="1"/>
  <c r="B197" i="9" s="1"/>
  <c r="G193" i="9"/>
  <c r="E193" i="9" s="1"/>
  <c r="B193" i="9" s="1"/>
  <c r="G188" i="9"/>
  <c r="E188" i="9" s="1"/>
  <c r="B188" i="9" s="1"/>
  <c r="G184" i="9"/>
  <c r="E184" i="9" s="1"/>
  <c r="B184"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211" i="9"/>
  <c r="E211" i="9" s="1"/>
  <c r="B211" i="9" s="1"/>
  <c r="G207" i="9"/>
  <c r="E207" i="9" s="1"/>
  <c r="B207" i="9" s="1"/>
  <c r="G203" i="9"/>
  <c r="E203" i="9" s="1"/>
  <c r="B203" i="9" s="1"/>
  <c r="G199" i="9"/>
  <c r="E199" i="9" s="1"/>
  <c r="B199" i="9" s="1"/>
  <c r="G195" i="9"/>
  <c r="E195" i="9" s="1"/>
  <c r="B195" i="9" s="1"/>
  <c r="L191" i="9"/>
  <c r="F191" i="9" s="1"/>
  <c r="G190" i="9"/>
  <c r="E190" i="9" s="1"/>
  <c r="B190" i="9" s="1"/>
  <c r="G186" i="9"/>
  <c r="E186" i="9" s="1"/>
  <c r="B186" i="9" s="1"/>
  <c r="G182" i="9"/>
  <c r="E182" i="9" s="1"/>
  <c r="B182" i="9" s="1"/>
  <c r="G178" i="9"/>
  <c r="E178" i="9" s="1"/>
  <c r="B178" i="9" s="1"/>
  <c r="G164" i="9"/>
  <c r="E164" i="9" s="1"/>
  <c r="B164" i="9" s="1"/>
  <c r="G163" i="9"/>
  <c r="E163" i="9" s="1"/>
  <c r="B163" i="9" s="1"/>
  <c r="G162" i="9"/>
  <c r="E162" i="9" s="1"/>
  <c r="B162" i="9" s="1"/>
  <c r="G161" i="9"/>
  <c r="E161" i="9" s="1"/>
  <c r="B161" i="9" s="1"/>
  <c r="G160" i="9"/>
  <c r="E160" i="9" s="1"/>
  <c r="B160" i="9" s="1"/>
  <c r="I10" i="9"/>
  <c r="B158" i="9"/>
  <c r="G181" i="9"/>
  <c r="E181" i="9" s="1"/>
  <c r="B181" i="9" s="1"/>
  <c r="G189" i="9"/>
  <c r="E189" i="9" s="1"/>
  <c r="B189" i="9" s="1"/>
  <c r="B90" i="9"/>
  <c r="E100" i="9"/>
  <c r="B100" i="9" s="1"/>
  <c r="B110" i="9"/>
  <c r="B118" i="9"/>
  <c r="E132" i="9"/>
  <c r="B132" i="9" s="1"/>
  <c r="B138" i="9"/>
  <c r="B146" i="9"/>
  <c r="E156" i="9"/>
  <c r="B156" i="9" s="1"/>
  <c r="G165" i="9"/>
  <c r="E165" i="9" s="1"/>
  <c r="B165" i="9" s="1"/>
  <c r="G198" i="9"/>
  <c r="E198" i="9" s="1"/>
  <c r="B198" i="9" s="1"/>
  <c r="G206" i="9"/>
  <c r="E206" i="9" s="1"/>
  <c r="B206" i="9" s="1"/>
  <c r="B220" i="9"/>
  <c r="B216" i="9"/>
  <c r="F214" i="9"/>
  <c r="B214" i="9" s="1"/>
  <c r="F222" i="9"/>
  <c r="B222" i="9" s="1"/>
  <c r="B279" i="9"/>
  <c r="H1576" i="1" l="1"/>
  <c r="H1483" i="1"/>
  <c r="G1483" i="1"/>
  <c r="H1453" i="1"/>
  <c r="G1453" i="1"/>
  <c r="I27" i="3"/>
  <c r="D1408" i="1"/>
  <c r="H1408" i="1" s="1"/>
  <c r="E287" i="9"/>
  <c r="B287" i="9" s="1"/>
  <c r="I23" i="3"/>
  <c r="D1214" i="1"/>
  <c r="E289" i="9"/>
  <c r="B289" i="9" s="1"/>
  <c r="G1048" i="1"/>
  <c r="H1048" i="1"/>
  <c r="E7" i="5"/>
  <c r="I20" i="3" s="1"/>
  <c r="F212" i="9"/>
  <c r="B212" i="9" s="1"/>
  <c r="E68" i="5"/>
  <c r="D1046" i="1" s="1"/>
  <c r="E350" i="4"/>
  <c r="D345" i="1" s="1"/>
  <c r="D346" i="1"/>
  <c r="G294" i="1"/>
  <c r="H294" i="1"/>
  <c r="F224" i="4"/>
  <c r="E151" i="4"/>
  <c r="E289" i="4" s="1"/>
  <c r="F133" i="4"/>
  <c r="H1041" i="1"/>
  <c r="G1041" i="1"/>
  <c r="H599" i="1"/>
  <c r="G599" i="1"/>
  <c r="H260" i="1"/>
  <c r="G260" i="1"/>
  <c r="G211" i="1"/>
  <c r="H211" i="1"/>
  <c r="F196" i="4"/>
  <c r="C192" i="1"/>
  <c r="D151" i="4"/>
  <c r="D289" i="4" s="1"/>
  <c r="E20" i="9"/>
  <c r="E19" i="9" s="1"/>
  <c r="F124" i="4"/>
  <c r="C120" i="1"/>
  <c r="H121" i="1"/>
  <c r="G121" i="1"/>
  <c r="C102" i="1"/>
  <c r="F106" i="4"/>
  <c r="H108" i="1"/>
  <c r="G108" i="1"/>
  <c r="F50" i="4"/>
  <c r="C46" i="1"/>
  <c r="F528" i="4"/>
  <c r="C522" i="1"/>
  <c r="D237" i="5"/>
  <c r="F238" i="5"/>
  <c r="C1215" i="1"/>
  <c r="E420" i="4"/>
  <c r="D509" i="1"/>
  <c r="F643" i="4"/>
  <c r="C637" i="1"/>
  <c r="F139" i="4"/>
  <c r="C135" i="1"/>
  <c r="B191" i="9"/>
  <c r="C1124" i="1"/>
  <c r="F146" i="5"/>
  <c r="F484" i="4"/>
  <c r="C478" i="1"/>
  <c r="F363" i="4"/>
  <c r="C358" i="1"/>
  <c r="I34" i="3"/>
  <c r="C1517" i="1"/>
  <c r="E175" i="5"/>
  <c r="D1152" i="1" s="1"/>
  <c r="I22" i="3"/>
  <c r="D1153" i="1"/>
  <c r="F396" i="4"/>
  <c r="C391" i="1"/>
  <c r="F311" i="4"/>
  <c r="C306" i="1"/>
  <c r="G299" i="9"/>
  <c r="E299" i="9" s="1"/>
  <c r="F5" i="6"/>
  <c r="D141" i="6"/>
  <c r="C1299" i="1"/>
  <c r="H24" i="3"/>
  <c r="F78" i="5"/>
  <c r="D68" i="5"/>
  <c r="C1056" i="1"/>
  <c r="F580" i="4"/>
  <c r="C574" i="1"/>
  <c r="D298" i="4"/>
  <c r="F515" i="4"/>
  <c r="C509" i="1"/>
  <c r="H1401" i="1"/>
  <c r="G1401" i="1"/>
  <c r="E528" i="4"/>
  <c r="I28" i="3"/>
  <c r="D1435" i="1"/>
  <c r="F258" i="5"/>
  <c r="C1235" i="1"/>
  <c r="G291" i="9"/>
  <c r="E291" i="9" s="1"/>
  <c r="B291" i="9" s="1"/>
  <c r="F190" i="5"/>
  <c r="C1167" i="1"/>
  <c r="F593" i="4"/>
  <c r="C587" i="1"/>
  <c r="D293" i="1"/>
  <c r="F12" i="5"/>
  <c r="D7" i="5"/>
  <c r="C990" i="1"/>
  <c r="G297" i="9"/>
  <c r="E297" i="9" s="1"/>
  <c r="C1436" i="1"/>
  <c r="H29" i="3"/>
  <c r="F163" i="4"/>
  <c r="C159" i="1"/>
  <c r="F472" i="4"/>
  <c r="C466" i="1"/>
  <c r="F644" i="4"/>
  <c r="C638" i="1"/>
  <c r="F35" i="6"/>
  <c r="C1329" i="1"/>
  <c r="H25" i="3"/>
  <c r="F245" i="5"/>
  <c r="C1222" i="1"/>
  <c r="D6" i="4"/>
  <c r="F7" i="4"/>
  <c r="C3" i="1"/>
  <c r="E6" i="4"/>
  <c r="G1408" i="1"/>
  <c r="D43" i="8"/>
  <c r="C1524" i="1"/>
  <c r="F567" i="4"/>
  <c r="C561" i="1"/>
  <c r="F263" i="4"/>
  <c r="C259" i="1"/>
  <c r="F87" i="5"/>
  <c r="C1065" i="1"/>
  <c r="D420" i="4"/>
  <c r="F421" i="4"/>
  <c r="C415" i="1"/>
  <c r="F89" i="6"/>
  <c r="C1383" i="1"/>
  <c r="D176" i="5"/>
  <c r="D350" i="4"/>
  <c r="I1466" i="1"/>
  <c r="F625" i="4"/>
  <c r="C619" i="1"/>
  <c r="F344" i="4"/>
  <c r="C339" i="1"/>
  <c r="H220" i="1"/>
  <c r="G220" i="1"/>
  <c r="G129" i="1"/>
  <c r="H129" i="1"/>
  <c r="I1476" i="1"/>
  <c r="I1465" i="1"/>
  <c r="I1471" i="1"/>
  <c r="I1451" i="1"/>
  <c r="I1455" i="1"/>
  <c r="I21" i="3" l="1"/>
  <c r="E6" i="5"/>
  <c r="H276" i="9" s="1"/>
  <c r="D985" i="1"/>
  <c r="E408" i="4"/>
  <c r="D403" i="1" s="1"/>
  <c r="E407" i="4"/>
  <c r="D402" i="1" s="1"/>
  <c r="G346" i="1"/>
  <c r="H346" i="1"/>
  <c r="D147" i="1"/>
  <c r="I17" i="3"/>
  <c r="H192" i="1"/>
  <c r="G192" i="1"/>
  <c r="C147" i="1"/>
  <c r="G147" i="1" s="1"/>
  <c r="F151" i="4"/>
  <c r="H17" i="3"/>
  <c r="B20" i="9"/>
  <c r="H120" i="1"/>
  <c r="G120" i="1"/>
  <c r="H102" i="1"/>
  <c r="G102" i="1"/>
  <c r="G46" i="1"/>
  <c r="H46" i="1"/>
  <c r="D290" i="4"/>
  <c r="D412" i="4"/>
  <c r="F6" i="4"/>
  <c r="H16" i="3"/>
  <c r="C2" i="1"/>
  <c r="G509" i="1"/>
  <c r="H509" i="1"/>
  <c r="G358" i="1"/>
  <c r="H358" i="1"/>
  <c r="D291" i="4"/>
  <c r="F289" i="4"/>
  <c r="D413" i="4"/>
  <c r="C285" i="1"/>
  <c r="G619" i="1"/>
  <c r="H619" i="1"/>
  <c r="D408" i="4"/>
  <c r="F350" i="4"/>
  <c r="C345" i="1"/>
  <c r="G415" i="1"/>
  <c r="H415" i="1"/>
  <c r="G1524" i="1"/>
  <c r="H1524" i="1"/>
  <c r="E412" i="4"/>
  <c r="I16" i="3"/>
  <c r="E290" i="4"/>
  <c r="D286" i="1" s="1"/>
  <c r="D2" i="1"/>
  <c r="H1222" i="1"/>
  <c r="G1222" i="1"/>
  <c r="G1436" i="1"/>
  <c r="H1436" i="1"/>
  <c r="G587" i="1"/>
  <c r="H587" i="1"/>
  <c r="D522" i="1"/>
  <c r="H522" i="1" s="1"/>
  <c r="E636" i="4"/>
  <c r="D630" i="1" s="1"/>
  <c r="H1056" i="1"/>
  <c r="G1056" i="1"/>
  <c r="H9" i="3"/>
  <c r="H1299" i="1"/>
  <c r="G1299" i="1"/>
  <c r="G306" i="1"/>
  <c r="H306" i="1"/>
  <c r="H1124" i="1"/>
  <c r="G1124" i="1"/>
  <c r="G637" i="1"/>
  <c r="H637" i="1"/>
  <c r="H1215" i="1"/>
  <c r="G1215" i="1"/>
  <c r="G1329" i="1"/>
  <c r="H1329" i="1"/>
  <c r="F7" i="5"/>
  <c r="D6" i="5"/>
  <c r="H20" i="3"/>
  <c r="C985" i="1"/>
  <c r="E298" i="9"/>
  <c r="B299" i="9"/>
  <c r="H1517" i="1"/>
  <c r="G1517" i="1"/>
  <c r="H11" i="3"/>
  <c r="E635" i="4"/>
  <c r="D629" i="1" s="1"/>
  <c r="D414" i="1"/>
  <c r="D175" i="5"/>
  <c r="F176" i="5"/>
  <c r="H22" i="3"/>
  <c r="C1153" i="1"/>
  <c r="H259" i="1"/>
  <c r="G259" i="1"/>
  <c r="I35" i="3"/>
  <c r="C1518" i="1"/>
  <c r="G3" i="1"/>
  <c r="H3" i="1"/>
  <c r="G638" i="1"/>
  <c r="H638" i="1"/>
  <c r="H159" i="1"/>
  <c r="G159" i="1"/>
  <c r="B297" i="9"/>
  <c r="E296" i="9"/>
  <c r="I10" i="3" s="1"/>
  <c r="G294" i="9"/>
  <c r="E294" i="9" s="1"/>
  <c r="H1235" i="1"/>
  <c r="G1235" i="1"/>
  <c r="D407" i="4"/>
  <c r="F298" i="4"/>
  <c r="C293" i="1"/>
  <c r="F68" i="5"/>
  <c r="H21" i="3"/>
  <c r="C1046" i="1"/>
  <c r="F141" i="6"/>
  <c r="H28" i="3"/>
  <c r="C1435" i="1"/>
  <c r="G295" i="9"/>
  <c r="E295" i="9" s="1"/>
  <c r="B295" i="9" s="1"/>
  <c r="G478" i="1"/>
  <c r="H478" i="1"/>
  <c r="H1065" i="1"/>
  <c r="G1065" i="1"/>
  <c r="G466" i="1"/>
  <c r="H466" i="1"/>
  <c r="E291" i="4"/>
  <c r="D287" i="1" s="1"/>
  <c r="E413" i="4"/>
  <c r="D285" i="1"/>
  <c r="G339" i="1"/>
  <c r="H339" i="1"/>
  <c r="H1383" i="1"/>
  <c r="G1383" i="1"/>
  <c r="D635" i="4"/>
  <c r="F420" i="4"/>
  <c r="C414" i="1"/>
  <c r="G561" i="1"/>
  <c r="H561" i="1"/>
  <c r="H990" i="1"/>
  <c r="G990" i="1"/>
  <c r="H1167" i="1"/>
  <c r="G1167" i="1"/>
  <c r="G574" i="1"/>
  <c r="H574" i="1"/>
  <c r="G391" i="1"/>
  <c r="H391" i="1"/>
  <c r="K1432" i="9"/>
  <c r="H135" i="1"/>
  <c r="G135" i="1"/>
  <c r="F237" i="5"/>
  <c r="H23" i="3"/>
  <c r="C1214" i="1"/>
  <c r="D636" i="4"/>
  <c r="D984" i="1" l="1"/>
  <c r="G522" i="1"/>
  <c r="H147" i="1"/>
  <c r="F636" i="4"/>
  <c r="C630" i="1"/>
  <c r="G345" i="1"/>
  <c r="H345" i="1"/>
  <c r="D640" i="4"/>
  <c r="D415" i="4"/>
  <c r="F413" i="4"/>
  <c r="C408" i="1"/>
  <c r="H1214" i="1"/>
  <c r="G1214" i="1"/>
  <c r="K3" i="9"/>
  <c r="I9" i="3"/>
  <c r="G293" i="1"/>
  <c r="H293" i="1"/>
  <c r="G414" i="1"/>
  <c r="H414" i="1"/>
  <c r="E293" i="9"/>
  <c r="I11" i="3" s="1"/>
  <c r="B294" i="9"/>
  <c r="G1435" i="1"/>
  <c r="H1435" i="1"/>
  <c r="F407" i="4"/>
  <c r="C402" i="1"/>
  <c r="G1518" i="1"/>
  <c r="H1518" i="1"/>
  <c r="H1153" i="1"/>
  <c r="G1153" i="1"/>
  <c r="F408" i="4"/>
  <c r="C403" i="1"/>
  <c r="F291" i="4"/>
  <c r="C287" i="1"/>
  <c r="F412" i="4"/>
  <c r="D639" i="4"/>
  <c r="D414" i="4"/>
  <c r="C407" i="1"/>
  <c r="N3" i="9"/>
  <c r="E640" i="4"/>
  <c r="E415" i="4"/>
  <c r="D410" i="1" s="1"/>
  <c r="D408" i="1"/>
  <c r="G1046" i="1"/>
  <c r="H1046" i="1"/>
  <c r="F175" i="5"/>
  <c r="C1152" i="1"/>
  <c r="H985" i="1"/>
  <c r="G985" i="1"/>
  <c r="F635" i="4"/>
  <c r="C629" i="1"/>
  <c r="G276" i="9"/>
  <c r="E276" i="9" s="1"/>
  <c r="G282" i="9"/>
  <c r="E282" i="9" s="1"/>
  <c r="B282" i="9" s="1"/>
  <c r="F6" i="5"/>
  <c r="C984" i="1"/>
  <c r="E639" i="4"/>
  <c r="E414" i="4"/>
  <c r="D409" i="1" s="1"/>
  <c r="D407" i="1"/>
  <c r="H285" i="1"/>
  <c r="G285" i="1"/>
  <c r="H2" i="1"/>
  <c r="G2" i="1"/>
  <c r="F290" i="4"/>
  <c r="C286" i="1"/>
  <c r="H286" i="1" l="1"/>
  <c r="G286" i="1"/>
  <c r="E641" i="4"/>
  <c r="D633" i="1"/>
  <c r="G408" i="1"/>
  <c r="H408" i="1"/>
  <c r="H8" i="3"/>
  <c r="H984" i="1"/>
  <c r="G984" i="1"/>
  <c r="G629" i="1"/>
  <c r="H629" i="1"/>
  <c r="H1152" i="1"/>
  <c r="G1152" i="1"/>
  <c r="E275" i="9"/>
  <c r="B276" i="9"/>
  <c r="D641" i="4"/>
  <c r="F639" i="4"/>
  <c r="C633" i="1"/>
  <c r="G403" i="1"/>
  <c r="H403" i="1"/>
  <c r="G407" i="1"/>
  <c r="H407" i="1"/>
  <c r="G287" i="1"/>
  <c r="H287" i="1"/>
  <c r="G402" i="1"/>
  <c r="H402" i="1"/>
  <c r="F415" i="4"/>
  <c r="C410" i="1"/>
  <c r="G630" i="1"/>
  <c r="H630" i="1"/>
  <c r="E642" i="4"/>
  <c r="D634" i="1"/>
  <c r="F414" i="4"/>
  <c r="C409" i="1"/>
  <c r="D642" i="4"/>
  <c r="F640" i="4"/>
  <c r="C634" i="1"/>
  <c r="G410" i="1" l="1"/>
  <c r="H410" i="1"/>
  <c r="D645" i="4"/>
  <c r="F641" i="4"/>
  <c r="C635" i="1"/>
  <c r="F642" i="4"/>
  <c r="D646" i="4"/>
  <c r="C636" i="1"/>
  <c r="E646" i="4"/>
  <c r="D636" i="1"/>
  <c r="E645" i="4"/>
  <c r="D635" i="1"/>
  <c r="G409" i="1"/>
  <c r="H409" i="1"/>
  <c r="G633" i="1"/>
  <c r="H633" i="1"/>
  <c r="M3" i="9"/>
  <c r="I8" i="3"/>
  <c r="G634" i="1"/>
  <c r="H634" i="1"/>
  <c r="F646" i="4" l="1"/>
  <c r="H19" i="3"/>
  <c r="C640" i="1"/>
  <c r="F645" i="4"/>
  <c r="H18" i="3"/>
  <c r="C639" i="1"/>
  <c r="I18" i="3"/>
  <c r="D639" i="1"/>
  <c r="G636" i="1"/>
  <c r="H636" i="1"/>
  <c r="I19" i="3"/>
  <c r="D640" i="1"/>
  <c r="G635" i="1"/>
  <c r="H635" i="1"/>
  <c r="G639" i="1" l="1"/>
  <c r="H639" i="1"/>
  <c r="H7" i="3"/>
  <c r="G640" i="1"/>
  <c r="H640" i="1"/>
  <c r="J3" i="9" l="1"/>
  <c r="I7" i="3"/>
  <c r="M272" i="9" l="1"/>
  <c r="L272" i="9"/>
  <c r="G18" i="9"/>
  <c r="I17" i="9"/>
  <c r="G16" i="9"/>
  <c r="J11" i="9"/>
  <c r="I8" i="9"/>
  <c r="K6" i="9"/>
  <c r="I9" i="9"/>
  <c r="K7" i="9"/>
  <c r="H18" i="9"/>
  <c r="J12" i="9"/>
  <c r="M16" i="9"/>
  <c r="H15" i="9"/>
  <c r="I13" i="9"/>
  <c r="J7" i="9"/>
  <c r="J9" i="9"/>
  <c r="K5" i="9"/>
  <c r="J10" i="9"/>
  <c r="J17" i="9"/>
  <c r="L15" i="9"/>
  <c r="I5" i="9"/>
  <c r="G15" i="9"/>
  <c r="K10" i="9"/>
  <c r="J5" i="9"/>
  <c r="J6" i="9"/>
  <c r="I11" i="9"/>
  <c r="K12" i="9"/>
  <c r="I7" i="9"/>
  <c r="K13" i="9"/>
  <c r="L16" i="9"/>
  <c r="M15" i="9"/>
  <c r="G17" i="9"/>
  <c r="J8" i="9"/>
  <c r="H16" i="9"/>
  <c r="I12" i="9"/>
  <c r="I6" i="9"/>
  <c r="H17" i="9"/>
  <c r="K11" i="9"/>
  <c r="K8" i="9"/>
  <c r="J13" i="9"/>
  <c r="K9" i="9"/>
  <c r="E12" i="9" l="1"/>
  <c r="B12" i="9" s="1"/>
  <c r="F272" i="9"/>
  <c r="B272" i="9" s="1"/>
  <c r="F16" i="9"/>
  <c r="E15" i="9"/>
  <c r="E11" i="9"/>
  <c r="B11" i="9" s="1"/>
  <c r="E10" i="9"/>
  <c r="B10" i="9" s="1"/>
  <c r="E13" i="9"/>
  <c r="B13" i="9" s="1"/>
  <c r="E8" i="9"/>
  <c r="B8" i="9" s="1"/>
  <c r="E18" i="9"/>
  <c r="B18" i="9" s="1"/>
  <c r="E5" i="9"/>
  <c r="F19" i="9"/>
  <c r="E6" i="9"/>
  <c r="B6" i="9" s="1"/>
  <c r="E17" i="9"/>
  <c r="B17" i="9" s="1"/>
  <c r="E7" i="9"/>
  <c r="B7" i="9" s="1"/>
  <c r="F15" i="9"/>
  <c r="E9" i="9"/>
  <c r="B9" i="9" s="1"/>
  <c r="E16" i="9"/>
  <c r="F14" i="9" l="1"/>
  <c r="F3" i="9" s="1"/>
  <c r="B16" i="9"/>
  <c r="E14" i="9"/>
  <c r="B5" i="9"/>
  <c r="E4" i="9"/>
  <c r="B15" i="9"/>
  <c r="E3" i="9" l="1"/>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<sst xmlns="http://schemas.openxmlformats.org/spreadsheetml/2006/main" count="4313" uniqueCount="3393">
  <si>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</si>
  <si>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</si>
  <si>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</si>
  <si>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</si>
  <si>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</si>
  <si>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</si>
  <si>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</si>
  <si>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</si>
  <si>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</si>
  <si>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</si>
  <si>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</si>
  <si>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</si>
  <si>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</si>
  <si>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</si>
  <si>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</si>
  <si>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</si>
  <si>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</si>
  <si>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</si>
  <si>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</si>
  <si>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</si>
  <si>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</si>
  <si>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</si>
  <si>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</si>
  <si>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</si>
  <si>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</si>
  <si>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</si>
  <si>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</si>
  <si>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</si>
  <si>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</si>
  <si>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</si>
  <si>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</si>
  <si>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SVEUČILIŠTE U DUBROVNIKU</t>
  </si>
  <si>
    <t>BILANCA</t>
  </si>
  <si>
    <t>RAS funkcijski</t>
  </si>
  <si>
    <t>Razina:</t>
  </si>
  <si>
    <t>11</t>
  </si>
  <si>
    <t>P-VRIO</t>
  </si>
  <si>
    <t>OBVEZE</t>
  </si>
  <si>
    <t>Oznaka razdoblja:</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</si>
  <si>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</si>
  <si>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</si>
  <si>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</si>
  <si>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</si>
  <si>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</si>
  <si>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</si>
  <si>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</si>
  <si>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</si>
  <si>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</si>
  <si>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</si>
  <si>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</si>
  <si>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</si>
  <si>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</si>
  <si>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</si>
  <si>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</si>
  <si>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</si>
  <si>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</si>
  <si>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</si>
  <si>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</si>
  <si>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</si>
  <si>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</si>
  <si>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</si>
  <si>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</si>
  <si>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</si>
  <si>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</si>
  <si>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</si>
  <si>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</si>
  <si>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</si>
  <si>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</si>
  <si>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</si>
  <si>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</si>
  <si>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</si>
  <si>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</si>
  <si>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</si>
  <si>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</si>
  <si>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</si>
  <si>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</si>
  <si>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</si>
  <si>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</si>
  <si>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</si>
  <si>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</si>
  <si>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</si>
  <si>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</si>
  <si>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</si>
  <si>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</si>
  <si>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</si>
  <si>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</si>
  <si>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</si>
  <si>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</si>
  <si>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</si>
  <si>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</si>
  <si>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</si>
  <si>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</si>
  <si>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</si>
  <si>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</si>
  <si>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</si>
  <si>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</si>
  <si>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</si>
  <si>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</si>
  <si>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</si>
  <si>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</si>
  <si>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</si>
  <si>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</si>
  <si>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</si>
  <si>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</si>
  <si>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</si>
  <si>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</si>
  <si>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</si>
  <si>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</si>
  <si>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</si>
  <si>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</si>
  <si>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</si>
  <si>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</si>
  <si>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</si>
  <si>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</si>
  <si>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</si>
  <si>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</si>
  <si>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</si>
  <si>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</si>
  <si>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</si>
  <si>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</si>
  <si>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</si>
  <si>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</si>
  <si>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</si>
  <si>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</si>
  <si>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</si>
  <si>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</si>
  <si>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</si>
  <si>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</si>
  <si>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</si>
  <si>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</si>
  <si>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</si>
  <si>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</si>
  <si>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</si>
  <si>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</si>
  <si>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</si>
  <si>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</si>
  <si>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</si>
  <si>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</si>
  <si>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</si>
  <si>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</si>
  <si>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</si>
  <si>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</si>
  <si>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</si>
  <si>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</si>
  <si>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</si>
  <si>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</si>
  <si>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</si>
  <si>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</si>
  <si>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</si>
  <si>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</si>
  <si>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</si>
  <si>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</si>
  <si>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</si>
  <si>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</si>
  <si>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</si>
  <si>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</si>
  <si>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</si>
  <si>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</si>
  <si>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</si>
  <si>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</si>
  <si>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</si>
  <si>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</si>
  <si>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</si>
  <si>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</si>
  <si>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</si>
  <si>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</si>
  <si>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</si>
  <si>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</si>
  <si>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</si>
  <si>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</si>
  <si>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</si>
  <si>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</si>
  <si>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</si>
  <si>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</si>
  <si>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</si>
  <si>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</si>
  <si>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</si>
  <si>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</si>
  <si>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</si>
  <si>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</si>
  <si>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</si>
  <si>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</si>
  <si>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</si>
  <si>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</si>
  <si>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</si>
  <si>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</si>
  <si>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</si>
  <si>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</si>
  <si>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</si>
  <si>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</si>
  <si>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</si>
  <si>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</si>
  <si>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</si>
  <si>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</si>
  <si>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</si>
  <si>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</si>
  <si>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</si>
  <si>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</si>
  <si>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</si>
  <si>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</si>
  <si>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</si>
  <si>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</si>
  <si>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</si>
  <si>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</si>
  <si>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</si>
  <si>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</si>
  <si>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</si>
  <si>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</si>
  <si>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</si>
  <si>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</si>
  <si>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</si>
  <si>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</si>
  <si>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</si>
  <si>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</si>
  <si>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</si>
  <si>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</si>
  <si>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</si>
  <si>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</si>
  <si>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</si>
  <si>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</si>
  <si>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</si>
  <si>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</si>
  <si>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</si>
  <si>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</si>
  <si>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</si>
  <si>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</si>
  <si>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</si>
  <si>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</si>
  <si>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</si>
  <si>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</si>
  <si>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</si>
  <si>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</si>
  <si>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</si>
  <si>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</si>
  <si>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</si>
  <si>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</si>
  <si>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</si>
  <si>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</si>
  <si>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</si>
  <si>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</si>
  <si>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</si>
  <si>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</si>
  <si>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</si>
  <si>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</si>
  <si>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</si>
  <si>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</si>
  <si>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</si>
  <si>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</si>
  <si>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</si>
  <si>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</si>
  <si>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</si>
  <si>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</si>
  <si>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</si>
  <si>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</si>
  <si>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</si>
  <si>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</si>
  <si>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</si>
  <si>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</si>
  <si>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</si>
  <si>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</si>
  <si>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</si>
  <si>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</si>
  <si>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</si>
  <si>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</si>
  <si>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</si>
  <si>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</si>
  <si>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</si>
  <si>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</si>
  <si>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</si>
  <si>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</si>
  <si>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</si>
  <si>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</si>
  <si>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</si>
  <si>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</si>
  <si>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</si>
  <si>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</si>
  <si>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</si>
  <si>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</si>
  <si>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</si>
  <si>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</si>
  <si>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</si>
  <si>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</si>
  <si>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</si>
  <si>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</si>
  <si>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</si>
  <si>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</si>
  <si>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</si>
  <si>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</si>
  <si>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</si>
  <si>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</si>
  <si>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</si>
  <si>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</si>
  <si>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</si>
  <si>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</si>
  <si>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</si>
  <si>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</si>
  <si>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</si>
  <si>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</si>
  <si>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</si>
  <si>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</si>
  <si>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</si>
  <si>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</si>
  <si>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</si>
  <si>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</si>
  <si>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</si>
  <si>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</si>
  <si>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</si>
  <si>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</si>
  <si>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</si>
  <si>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</si>
  <si>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</si>
  <si>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</si>
  <si>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</si>
  <si>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</si>
  <si>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</si>
  <si>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</si>
  <si>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</si>
  <si>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</si>
  <si>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</si>
  <si>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</si>
  <si>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</si>
  <si>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</si>
  <si>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</si>
  <si>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</si>
  <si>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</si>
  <si>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</si>
  <si>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</si>
  <si>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</si>
  <si>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</si>
  <si>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</si>
  <si>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</si>
  <si>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</si>
  <si>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</si>
  <si>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</si>
  <si>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</si>
  <si>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</si>
  <si>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</si>
  <si>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</si>
  <si>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</si>
  <si>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</si>
  <si>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</si>
  <si>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</si>
  <si>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</si>
  <si>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</si>
  <si>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</si>
  <si>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</si>
  <si>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</si>
  <si>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</si>
  <si>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</si>
  <si>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</si>
  <si>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</si>
  <si>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</si>
  <si>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</si>
  <si>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</si>
  <si>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</si>
  <si>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</si>
  <si>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</si>
  <si>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</si>
  <si>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</si>
  <si>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</si>
  <si>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</si>
  <si>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</si>
  <si>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</si>
  <si>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</si>
  <si>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</si>
  <si>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</si>
  <si>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</si>
  <si>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</si>
  <si>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</si>
  <si>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</si>
  <si>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</si>
  <si>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</si>
  <si>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</si>
  <si>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</si>
  <si>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</si>
  <si>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</si>
  <si>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</si>
  <si>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</si>
  <si>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</si>
  <si>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</si>
  <si>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</si>
  <si>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</si>
  <si>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</si>
  <si>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</si>
  <si>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</si>
  <si>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</si>
  <si>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</si>
  <si>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</si>
  <si>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</si>
  <si>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</si>
  <si>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</si>
  <si>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</si>
  <si>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</si>
  <si>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</si>
  <si>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</si>
  <si>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</si>
  <si>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</si>
  <si>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</si>
  <si>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</si>
  <si>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</si>
  <si>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</si>
  <si>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</si>
  <si>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</si>
  <si>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</si>
  <si>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</si>
  <si>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</si>
  <si>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</si>
  <si>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</si>
  <si>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</si>
  <si>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</si>
  <si>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</si>
  <si>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</si>
  <si>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</si>
  <si>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</si>
  <si>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</si>
  <si>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</si>
  <si>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</si>
  <si>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</si>
  <si>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</si>
  <si>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</si>
  <si>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</si>
  <si>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</si>
  <si>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</si>
  <si>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</si>
  <si>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</si>
  <si>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</si>
  <si>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</si>
  <si>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</si>
  <si>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</si>
  <si>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</si>
  <si>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</si>
  <si>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</si>
  <si>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</si>
  <si>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</si>
  <si>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</si>
  <si>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</si>
  <si>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</si>
  <si>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</si>
  <si>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</si>
  <si>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</si>
  <si>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</si>
  <si>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</si>
  <si>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</si>
  <si>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</si>
  <si>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</si>
  <si>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</si>
  <si>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</si>
  <si>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</si>
  <si>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</si>
  <si>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</si>
  <si>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</si>
  <si>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</si>
  <si>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</si>
  <si>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</si>
  <si>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</si>
  <si>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</si>
  <si>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</si>
  <si>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</si>
  <si>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</si>
  <si>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</si>
  <si>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</si>
  <si>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</si>
  <si>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</si>
  <si>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</si>
  <si>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</si>
  <si>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</si>
  <si>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</si>
  <si>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</si>
  <si>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</si>
  <si>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</si>
  <si>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</si>
  <si>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</si>
  <si>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</si>
  <si>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</si>
  <si>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</si>
  <si>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</si>
  <si>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</si>
  <si>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</si>
  <si>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</si>
  <si>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</si>
  <si>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</si>
  <si>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</si>
  <si>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</si>
  <si>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</si>
  <si>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</si>
  <si>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</si>
  <si>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</si>
  <si>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</si>
  <si>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</si>
  <si>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</si>
  <si>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</si>
  <si>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</si>
  <si>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</si>
  <si>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</si>
  <si>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</si>
  <si>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</si>
  <si>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</si>
  <si>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</si>
  <si>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</si>
  <si>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</si>
  <si>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</si>
  <si>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</si>
  <si>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</si>
  <si>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</si>
  <si>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</si>
  <si>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</si>
  <si>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</si>
  <si>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</si>
  <si>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</si>
  <si>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</si>
  <si>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</si>
  <si>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</si>
  <si>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</si>
  <si>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</si>
  <si>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</si>
  <si>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</si>
  <si>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</si>
  <si>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</si>
  <si>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</si>
  <si>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</si>
  <si>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</si>
  <si>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</si>
  <si>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</si>
  <si>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</si>
  <si>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</si>
  <si>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</si>
  <si>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</si>
  <si>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</si>
  <si>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</si>
  <si>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</si>
  <si>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</si>
  <si>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</si>
  <si>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</si>
  <si>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</si>
  <si>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</si>
  <si>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</si>
  <si>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</si>
  <si>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</si>
  <si>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</si>
  <si>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</si>
  <si>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</si>
  <si>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</si>
  <si>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</si>
  <si>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</si>
  <si>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</si>
  <si>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</si>
  <si>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</si>
  <si>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</si>
  <si>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</si>
  <si>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</si>
  <si>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</si>
  <si>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</si>
  <si>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</si>
  <si>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</si>
  <si>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</si>
  <si>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</si>
  <si>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</si>
  <si>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</si>
  <si>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</si>
  <si>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</si>
  <si>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</si>
  <si>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</si>
  <si>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</si>
  <si>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</si>
  <si>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</si>
  <si>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</si>
  <si>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</si>
  <si>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</si>
  <si>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</si>
  <si>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</si>
  <si>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</si>
  <si>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</si>
  <si>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</si>
  <si>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</si>
  <si>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</si>
  <si>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</si>
  <si>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</si>
  <si>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</si>
  <si>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</si>
  <si>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</si>
  <si>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</si>
  <si>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</si>
  <si>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</si>
  <si>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</si>
  <si>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</si>
  <si>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</si>
  <si>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</si>
  <si>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</si>
  <si>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</si>
  <si>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</si>
  <si>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</si>
  <si>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</si>
  <si>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</si>
  <si>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</si>
  <si>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</si>
  <si>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</si>
  <si>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</si>
  <si>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</si>
  <si>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</si>
  <si>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</si>
  <si>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</si>
  <si>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</si>
  <si>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</si>
  <si>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</si>
  <si>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</si>
  <si>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</si>
  <si>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</si>
  <si>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</si>
  <si>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</si>
  <si>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</si>
  <si>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</si>
  <si>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</si>
  <si>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</si>
  <si>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</si>
  <si>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</si>
  <si>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</si>
  <si>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</si>
  <si>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</si>
  <si>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</si>
  <si>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</si>
  <si>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</si>
  <si>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</si>
  <si>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</si>
  <si>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</si>
  <si>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</si>
  <si>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</si>
  <si>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</si>
  <si>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</si>
  <si>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</si>
  <si>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</si>
  <si>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</si>
  <si>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</si>
  <si>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</si>
  <si>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</si>
  <si>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</si>
  <si>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</si>
  <si>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</si>
  <si>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</si>
  <si>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</si>
  <si>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</si>
  <si>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</si>
  <si>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</si>
  <si>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</si>
  <si>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</si>
  <si>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</si>
  <si>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</si>
  <si>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</si>
  <si>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</si>
  <si>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</si>
  <si>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</si>
  <si>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</si>
  <si>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</si>
  <si>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</si>
  <si>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</si>
  <si>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</si>
  <si>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</si>
  <si>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</si>
  <si>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</si>
  <si>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</si>
  <si>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</si>
  <si>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</si>
  <si>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</si>
  <si>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</si>
  <si>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</si>
  <si>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</si>
  <si>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</si>
  <si>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</si>
  <si>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</si>
  <si>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</si>
  <si>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</si>
  <si>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</si>
  <si>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</si>
  <si>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</si>
  <si>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</si>
  <si>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</si>
  <si>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</si>
  <si>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</si>
  <si>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</si>
  <si>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</si>
  <si>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</si>
  <si>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</si>
  <si>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</si>
  <si>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</si>
  <si>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</si>
  <si>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</si>
  <si>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</si>
  <si>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</si>
  <si>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</si>
  <si>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</si>
  <si>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</si>
  <si>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</si>
  <si>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</si>
  <si>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</si>
  <si>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</si>
  <si>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</si>
  <si>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</si>
  <si>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</si>
  <si>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</si>
  <si>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</si>
  <si>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</si>
  <si>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</si>
  <si>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</si>
  <si>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</si>
  <si>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</si>
  <si>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</si>
  <si>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</si>
  <si>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</si>
  <si>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</si>
  <si>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</si>
  <si>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</si>
  <si>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</si>
  <si>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</si>
  <si>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</si>
  <si>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</si>
  <si>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</si>
  <si>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</si>
  <si>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</si>
  <si>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</si>
  <si>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</si>
  <si>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</si>
  <si>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</si>
  <si>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</si>
  <si>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</si>
  <si>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</si>
  <si>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</si>
  <si>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</si>
  <si>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</si>
  <si>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</si>
  <si>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</si>
  <si>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</si>
  <si>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</si>
  <si>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</si>
  <si>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</si>
  <si>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</si>
  <si>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</si>
  <si>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</si>
  <si>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</si>
  <si>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</si>
  <si>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</si>
  <si>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</si>
  <si>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</si>
  <si>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</si>
  <si>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</si>
  <si>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</si>
  <si>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</si>
  <si>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</si>
  <si>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</si>
  <si>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</si>
  <si>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</si>
  <si>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</si>
  <si>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</si>
  <si>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</si>
  <si>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</si>
  <si>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</si>
  <si>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</si>
  <si>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</si>
  <si>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</si>
  <si>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</si>
  <si>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</si>
  <si>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</si>
  <si>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</si>
  <si>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</si>
  <si>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</si>
  <si>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</si>
  <si>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</si>
  <si>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</si>
  <si>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</si>
  <si>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</si>
  <si>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</si>
  <si>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</si>
  <si>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</si>
  <si>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</si>
  <si>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</si>
  <si>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</si>
  <si>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</si>
  <si>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</si>
  <si>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</si>
  <si>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</si>
  <si>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</si>
  <si>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</si>
  <si>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</si>
  <si>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</si>
  <si>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</si>
  <si>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</si>
  <si>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</si>
  <si>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</si>
  <si>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</si>
  <si>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</si>
  <si>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</si>
  <si>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</si>
  <si>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</si>
  <si>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</si>
  <si>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</si>
  <si>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</si>
  <si>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</si>
  <si>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</si>
  <si>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</si>
  <si>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</si>
  <si>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</si>
  <si>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</si>
  <si>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</si>
  <si>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</si>
  <si>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</si>
  <si>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</si>
  <si>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</si>
  <si>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</si>
  <si>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</si>
  <si>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</si>
  <si>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</si>
  <si>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</si>
  <si>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</si>
  <si>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</si>
  <si>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</si>
  <si>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</si>
  <si>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</si>
  <si>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</si>
  <si>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</si>
  <si>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</si>
  <si>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</si>
  <si>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</si>
  <si>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</si>
  <si>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</si>
  <si>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</si>
  <si>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</si>
  <si>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</si>
  <si>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</si>
  <si>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</si>
  <si>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</si>
  <si>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</si>
  <si>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</si>
  <si>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</si>
  <si>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</si>
  <si>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</si>
  <si>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</si>
  <si>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</si>
  <si>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</si>
  <si>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</si>
  <si>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</si>
  <si>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</si>
  <si>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</si>
  <si>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</si>
  <si>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</si>
  <si>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</si>
  <si>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</si>
  <si>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</si>
  <si>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</si>
  <si>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</si>
  <si>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</si>
  <si>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</si>
  <si>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</si>
  <si>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</si>
  <si>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</si>
  <si>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</si>
  <si>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</si>
  <si>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</si>
  <si>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</si>
  <si>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</si>
  <si>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</si>
  <si>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</si>
  <si>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</si>
  <si>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</si>
  <si>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</si>
  <si>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</si>
  <si>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</si>
  <si>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</si>
  <si>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</si>
  <si>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</si>
  <si>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</si>
  <si>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</si>
  <si>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</si>
  <si>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</si>
  <si>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</si>
  <si>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</si>
  <si>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</si>
  <si>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</si>
  <si>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</si>
  <si>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</si>
  <si>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</si>
  <si>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</si>
  <si>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</si>
  <si>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</si>
  <si>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</si>
  <si>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</si>
  <si>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</si>
  <si>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</si>
  <si>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</si>
  <si>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</si>
  <si>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</si>
  <si>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</si>
  <si>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</si>
  <si>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</si>
  <si>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</si>
  <si>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</si>
  <si>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</si>
  <si>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</si>
  <si>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</si>
  <si>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</si>
  <si>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</si>
  <si>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</si>
  <si>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</si>
  <si>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</si>
  <si>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</si>
  <si>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</si>
  <si>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</si>
  <si>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</si>
  <si>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</si>
  <si>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</si>
  <si>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</si>
  <si>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</si>
  <si>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</si>
  <si>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</si>
  <si>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</si>
  <si>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</si>
  <si>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</si>
  <si>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</si>
  <si>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</si>
  <si>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</si>
  <si>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</si>
  <si>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</si>
  <si>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</si>
  <si>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</si>
  <si>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</si>
  <si>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</si>
  <si>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</si>
  <si>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</si>
  <si>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</si>
  <si>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</si>
  <si>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</si>
  <si>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</si>
  <si>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</si>
  <si>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</si>
  <si>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</si>
  <si>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</si>
  <si>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</si>
  <si>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</si>
  <si>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</si>
  <si>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</si>
  <si>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</si>
  <si>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</si>
  <si>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</si>
  <si>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</si>
  <si>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</si>
  <si>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</si>
  <si>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</si>
  <si>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</si>
  <si>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</si>
  <si>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</si>
  <si>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</si>
  <si>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</si>
  <si>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</si>
  <si>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</si>
  <si>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</si>
  <si>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</si>
  <si>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</si>
  <si>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</si>
  <si>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</si>
  <si>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</si>
  <si>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</si>
  <si>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</si>
  <si>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</si>
  <si>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</si>
  <si>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</si>
  <si>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</si>
  <si>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</si>
  <si>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</si>
  <si>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</si>
  <si>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</si>
  <si>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</si>
  <si>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</si>
  <si>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</si>
  <si>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</si>
  <si>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</si>
  <si>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</si>
  <si>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</si>
  <si>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</si>
  <si>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</si>
  <si>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</si>
  <si>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</si>
  <si>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</si>
  <si>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</si>
  <si>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</si>
  <si>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</si>
  <si>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</si>
  <si>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</si>
  <si>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</si>
  <si>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</si>
  <si>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</si>
  <si>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</si>
  <si>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</si>
  <si>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</si>
  <si>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</si>
  <si>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</si>
  <si>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</si>
  <si>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</si>
  <si>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</si>
  <si>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</si>
  <si>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</si>
  <si>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</si>
  <si>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</si>
  <si>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</si>
  <si>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</si>
  <si>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</si>
  <si>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</si>
  <si>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</si>
  <si>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</si>
  <si>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</si>
  <si>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</si>
  <si>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</si>
  <si>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</si>
  <si>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</si>
  <si>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</si>
  <si>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</si>
  <si>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</si>
  <si>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</si>
  <si>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</si>
  <si>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</si>
  <si>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</si>
  <si>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</si>
  <si>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</si>
  <si>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</si>
  <si>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</si>
  <si>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</si>
  <si>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</si>
  <si>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</si>
  <si>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</si>
  <si>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</si>
  <si>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</si>
  <si>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</si>
  <si>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</si>
  <si>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</si>
  <si>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</si>
  <si>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</si>
  <si>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</si>
  <si>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</si>
  <si>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</si>
  <si>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</si>
  <si>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</si>
  <si>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</si>
  <si>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</si>
  <si>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</si>
  <si>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</si>
  <si>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</si>
  <si>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</si>
  <si>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</si>
  <si>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</si>
  <si>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</si>
  <si>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</si>
  <si>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</si>
  <si>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</si>
  <si>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</si>
  <si>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</si>
  <si>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</si>
  <si>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</si>
  <si>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</si>
  <si>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</si>
  <si>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</si>
  <si>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</si>
  <si>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</si>
  <si>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</si>
  <si>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</si>
  <si>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</si>
  <si>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</si>
  <si>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</si>
  <si>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</si>
  <si>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</si>
  <si>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</si>
  <si>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</si>
  <si>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</si>
  <si>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</si>
  <si>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</si>
  <si>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</si>
  <si>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</si>
  <si>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</si>
  <si>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</si>
  <si>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</si>
  <si>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</si>
  <si>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</si>
  <si>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</si>
  <si>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</si>
  <si>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</si>
  <si>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</si>
  <si>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</si>
  <si>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</si>
  <si>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</si>
  <si>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</si>
  <si>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</si>
  <si>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</si>
  <si>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</si>
  <si>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</si>
  <si>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</si>
  <si>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</si>
  <si>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</si>
  <si>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</si>
  <si>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</si>
  <si>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</si>
  <si>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</si>
  <si>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</si>
  <si>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</si>
  <si>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</si>
  <si>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</si>
  <si>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</si>
  <si>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</si>
  <si>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</si>
  <si>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</si>
  <si>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</si>
  <si>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</si>
  <si>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</si>
  <si>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</si>
  <si>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</si>
  <si>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</si>
  <si>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</si>
  <si>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</si>
  <si>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</si>
  <si>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</si>
  <si>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</si>
  <si>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</si>
  <si>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</si>
  <si>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</si>
  <si>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</si>
  <si>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</si>
  <si>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</si>
  <si>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</si>
  <si>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</si>
  <si>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</si>
  <si>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</si>
  <si>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</si>
  <si>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</si>
  <si>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</si>
  <si>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</si>
  <si>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</si>
  <si>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</si>
  <si>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</si>
  <si>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</si>
  <si>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</si>
  <si>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</si>
  <si>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</si>
  <si>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</si>
  <si>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</si>
  <si>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</si>
  <si>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</si>
  <si>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</si>
  <si>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</si>
  <si>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</si>
  <si>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</si>
  <si>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</si>
  <si>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</si>
  <si>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</si>
  <si>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</si>
  <si>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</si>
  <si>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</si>
  <si>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</si>
  <si>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</si>
  <si>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</si>
  <si>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</si>
  <si>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</si>
  <si>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</si>
  <si>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</si>
  <si>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</si>
  <si>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</si>
  <si>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</si>
  <si>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</si>
  <si>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</si>
  <si>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</si>
  <si>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</si>
  <si>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</si>
  <si>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</si>
  <si>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</si>
  <si>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</si>
  <si>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</si>
  <si>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</si>
  <si>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</si>
  <si>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</si>
  <si>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</si>
  <si>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</si>
  <si>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</si>
  <si>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</si>
  <si>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</si>
  <si>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</si>
  <si>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</si>
  <si>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</si>
  <si>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</si>
  <si>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</si>
  <si>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</si>
  <si>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</si>
  <si>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</si>
  <si>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</si>
  <si>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</si>
  <si>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</si>
  <si>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</si>
  <si>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</si>
  <si>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</si>
  <si>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</si>
  <si>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</si>
  <si>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</si>
  <si>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</si>
  <si>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</si>
  <si>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</si>
  <si>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</si>
  <si>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</si>
  <si>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</si>
  <si>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</si>
  <si>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</si>
  <si>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</si>
  <si>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</si>
  <si>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</si>
  <si>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</si>
  <si>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</si>
  <si>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</si>
  <si>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</si>
  <si>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</si>
  <si>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</si>
  <si>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</si>
  <si>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</si>
  <si>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</si>
  <si>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</si>
  <si>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</si>
  <si>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</si>
  <si>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</si>
  <si>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</si>
  <si>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</si>
  <si>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</si>
  <si>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</si>
  <si>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</si>
  <si>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</si>
  <si>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</si>
  <si>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</si>
  <si>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</si>
  <si>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</si>
  <si>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</si>
  <si>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</si>
  <si>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</si>
  <si>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</si>
  <si>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</si>
  <si>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</si>
  <si>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</si>
  <si>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</si>
  <si>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</si>
  <si>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</si>
  <si>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</si>
  <si>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</si>
  <si>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</si>
  <si>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</si>
  <si>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</si>
  <si>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</si>
  <si>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</si>
  <si>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</si>
  <si>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</si>
  <si>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</si>
  <si>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</si>
  <si>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</si>
  <si>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</si>
  <si>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</si>
  <si>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</si>
  <si>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</si>
  <si>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</si>
  <si>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</si>
  <si>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</si>
  <si>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</si>
  <si>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</si>
  <si>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</si>
  <si>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</si>
  <si>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</si>
  <si>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</si>
  <si>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</si>
  <si>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</si>
  <si>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</si>
  <si>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</si>
  <si>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</si>
  <si>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</si>
  <si>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</si>
  <si>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</si>
  <si>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</si>
  <si>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</si>
  <si>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</si>
  <si>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</si>
  <si>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</si>
  <si>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</si>
  <si>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</si>
  <si>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</si>
  <si>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</si>
  <si>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</si>
  <si>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</si>
  <si>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</si>
  <si>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</si>
  <si>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</si>
  <si>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</si>
  <si>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</si>
  <si>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</si>
  <si>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</si>
  <si>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</si>
  <si>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</si>
  <si>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</si>
  <si>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</si>
  <si>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</si>
  <si>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</si>
  <si>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</si>
  <si>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</si>
  <si>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</si>
  <si>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</si>
  <si>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</si>
  <si>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</si>
  <si>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</si>
  <si>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</si>
  <si>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</si>
  <si>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</si>
  <si>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</si>
  <si>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</si>
  <si>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</si>
  <si>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</si>
  <si>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</si>
  <si>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</si>
  <si>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</si>
  <si>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</si>
  <si>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</si>
  <si>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</si>
  <si>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</si>
  <si>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</si>
  <si>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</si>
  <si>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</si>
  <si>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</si>
  <si>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</si>
  <si>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</si>
  <si>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</si>
  <si>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</si>
  <si>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</si>
  <si>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</si>
  <si>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</si>
  <si>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</si>
  <si>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</si>
  <si>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</si>
  <si>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</si>
  <si>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</si>
  <si>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</si>
  <si>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</si>
  <si>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</si>
  <si>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</si>
  <si>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</si>
  <si>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</si>
  <si>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</si>
  <si>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</si>
  <si>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</si>
  <si>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</si>
  <si>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</si>
  <si>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</si>
  <si>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</si>
  <si>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</si>
  <si>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</si>
  <si>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</si>
  <si>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</si>
  <si>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</si>
  <si>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</si>
  <si>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</si>
  <si>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</si>
  <si>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</si>
  <si>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</si>
  <si>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</si>
  <si>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</si>
  <si>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</si>
  <si>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</si>
  <si>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</si>
  <si>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</si>
  <si>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</si>
  <si>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</si>
  <si>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</si>
  <si>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</si>
  <si>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</si>
  <si>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</si>
  <si>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</si>
  <si>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</si>
  <si>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</si>
  <si>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</si>
  <si>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</si>
  <si>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</si>
  <si>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</si>
  <si>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</si>
  <si>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</si>
  <si>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</si>
  <si>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</si>
  <si>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</si>
  <si>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</si>
  <si>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</si>
  <si>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</si>
  <si>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</si>
  <si>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</si>
  <si>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</si>
  <si>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</si>
  <si>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</si>
  <si>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</si>
  <si>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</si>
  <si>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</si>
  <si>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</si>
  <si>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</si>
  <si>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</si>
  <si>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</si>
  <si>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</si>
  <si>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</si>
  <si>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</si>
  <si>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</si>
  <si>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</si>
  <si>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</si>
  <si>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</si>
  <si>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</si>
  <si>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</si>
  <si>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</si>
  <si>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</si>
  <si>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</si>
  <si>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</si>
  <si>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</si>
  <si>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</si>
  <si>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</si>
  <si>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</si>
  <si>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</si>
  <si>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</si>
  <si>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</si>
  <si>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</si>
  <si>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</si>
  <si>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</si>
  <si>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</si>
  <si>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</si>
  <si>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</si>
  <si>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</si>
  <si>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</si>
  <si>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</si>
  <si>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</si>
  <si>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</si>
  <si>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</si>
  <si>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</si>
  <si>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</si>
  <si>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</si>
  <si>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</si>
  <si>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</si>
  <si>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</si>
  <si>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</si>
  <si>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</si>
  <si>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</si>
  <si>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</si>
  <si>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</si>
  <si>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</si>
  <si>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</si>
  <si>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</si>
  <si>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</si>
  <si>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</si>
  <si>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</si>
  <si>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</si>
  <si>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</si>
  <si>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</si>
  <si>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</si>
  <si>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</si>
  <si>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</si>
  <si>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</si>
  <si>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</si>
  <si>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</si>
  <si>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</si>
  <si>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</si>
  <si>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</si>
  <si>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</si>
  <si>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</si>
  <si>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</si>
  <si>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</si>
  <si>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</si>
  <si>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</si>
  <si>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</si>
  <si>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</si>
  <si>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</si>
  <si>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</si>
  <si>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</si>
  <si>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</si>
  <si>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</si>
  <si>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</si>
  <si>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</si>
  <si>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</si>
  <si>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</si>
  <si>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</si>
  <si>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</si>
  <si>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</si>
  <si>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</si>
  <si>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</si>
  <si>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</si>
  <si>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</si>
  <si>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</si>
  <si>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</si>
  <si>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</si>
  <si>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</si>
  <si>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</si>
  <si>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</si>
  <si>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</si>
  <si>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</si>
  <si>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</si>
  <si>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</si>
  <si>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</si>
  <si>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</si>
  <si>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</si>
  <si>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</si>
  <si>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</si>
  <si>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</si>
  <si>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</si>
  <si>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</si>
  <si>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</si>
  <si>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</si>
  <si>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</si>
  <si>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</si>
  <si>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</si>
  <si>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</si>
  <si>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</si>
  <si>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</si>
  <si>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</si>
  <si>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</si>
  <si>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</si>
  <si>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</si>
  <si>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</si>
  <si>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</si>
  <si>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</si>
  <si>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</si>
  <si>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</si>
  <si>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</si>
  <si>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</si>
  <si>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</si>
  <si>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</si>
  <si>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</si>
  <si>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</si>
  <si>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</si>
  <si>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</si>
  <si>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</si>
  <si>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</si>
  <si>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</si>
  <si>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</si>
  <si>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</si>
  <si>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</si>
  <si>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</si>
  <si>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</si>
  <si>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</si>
  <si>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</si>
  <si>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</si>
  <si>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</si>
  <si>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</si>
  <si>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</si>
  <si>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</si>
  <si>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</si>
  <si>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</si>
  <si>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</si>
  <si>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</si>
  <si>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</si>
  <si>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</si>
  <si>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</si>
  <si>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</si>
  <si>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</si>
  <si>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</si>
  <si>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</si>
  <si>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</si>
  <si>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</si>
  <si>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</si>
  <si>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</si>
  <si>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</si>
  <si>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</si>
  <si>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</si>
  <si>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</si>
  <si>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</si>
  <si>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</si>
  <si>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</si>
  <si>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</si>
  <si>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</si>
  <si>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</si>
  <si>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</si>
  <si>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</si>
  <si>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</si>
  <si>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</si>
  <si>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</si>
  <si>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</si>
  <si>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</si>
  <si>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</si>
  <si>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</si>
  <si>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</si>
  <si>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</si>
  <si>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</si>
  <si>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</si>
  <si>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</si>
  <si>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</si>
  <si>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</si>
  <si>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</si>
  <si>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</si>
  <si>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</si>
  <si>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</si>
  <si>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</si>
  <si>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</si>
  <si>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</si>
  <si>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</si>
  <si>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</si>
  <si>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</si>
  <si>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</si>
  <si>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</si>
  <si>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</si>
  <si>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</si>
  <si>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</si>
  <si>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</si>
  <si>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</si>
  <si>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</si>
  <si>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</si>
  <si>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</si>
  <si>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</si>
  <si>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</si>
  <si>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</si>
  <si>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</si>
  <si>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</si>
  <si>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</si>
  <si>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</si>
  <si>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</si>
  <si>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</si>
  <si>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</si>
  <si>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</si>
  <si>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</si>
  <si>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</si>
  <si>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</si>
  <si>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</si>
  <si>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</si>
  <si>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</si>
  <si>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</si>
  <si>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</si>
  <si>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</si>
  <si>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</si>
  <si>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</si>
  <si>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</si>
  <si>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</si>
  <si>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</si>
  <si>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</si>
  <si>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</si>
  <si>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</si>
  <si>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</si>
  <si>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</si>
  <si>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</si>
  <si>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</si>
  <si>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</si>
  <si>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</si>
  <si>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</si>
  <si>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</si>
  <si>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</si>
  <si>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</si>
  <si>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</si>
  <si>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</si>
  <si>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</si>
  <si>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</si>
  <si>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</si>
  <si>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</si>
  <si>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</si>
  <si>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</si>
  <si>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</si>
  <si>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</si>
  <si>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</si>
  <si>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</si>
  <si>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</si>
  <si>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</si>
  <si>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</si>
  <si>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</si>
  <si>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</si>
  <si>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</si>
  <si>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</si>
  <si>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</si>
  <si>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</si>
  <si>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</si>
  <si>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</si>
  <si>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</si>
  <si>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</si>
  <si>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</si>
  <si>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</si>
  <si>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</si>
  <si>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</si>
  <si>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</si>
  <si>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</si>
  <si>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</si>
  <si>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</si>
  <si>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</si>
  <si>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</si>
  <si>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</si>
  <si>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</si>
  <si>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</si>
  <si>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</si>
  <si>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</si>
  <si>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</si>
  <si>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</si>
  <si>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</si>
  <si>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</si>
  <si>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</si>
  <si>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</si>
  <si>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</si>
  <si>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</si>
  <si>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</si>
  <si>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</si>
  <si>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</si>
  <si>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</si>
  <si>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</si>
  <si>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</si>
  <si>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</si>
  <si>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</si>
  <si>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</si>
  <si>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</si>
  <si>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</si>
  <si>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</si>
  <si>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</si>
  <si>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</si>
  <si>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</si>
  <si>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</si>
  <si>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</si>
  <si>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</si>
  <si>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</si>
  <si>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</si>
  <si>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</si>
  <si>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</si>
  <si>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</si>
  <si>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</si>
  <si>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</si>
  <si>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</si>
  <si>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</si>
  <si>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</si>
  <si>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</si>
  <si>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</si>
  <si>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</si>
  <si>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</si>
  <si>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</si>
  <si>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</si>
  <si>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</si>
  <si>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</si>
  <si>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</si>
  <si>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</si>
  <si>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</si>
  <si>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</si>
  <si>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</si>
  <si>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</si>
  <si>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</si>
  <si>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</si>
  <si>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</si>
  <si>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</si>
  <si>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</si>
  <si>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</si>
  <si>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</si>
  <si>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</si>
  <si>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</si>
  <si>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</si>
  <si>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</si>
  <si>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</si>
  <si>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</si>
  <si>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</si>
  <si>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</si>
  <si>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</si>
  <si>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</si>
  <si>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</si>
  <si>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</si>
  <si>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</si>
  <si>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</si>
  <si>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</si>
  <si>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</si>
  <si>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</si>
  <si>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</si>
  <si>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</si>
  <si>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</si>
  <si>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</si>
  <si>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</si>
  <si>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</si>
  <si>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</si>
  <si>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</si>
  <si>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</si>
  <si>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</si>
  <si>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</si>
  <si>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</si>
  <si>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</si>
  <si>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</si>
  <si>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</si>
  <si>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</si>
  <si>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</si>
  <si>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</si>
  <si>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</si>
  <si>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</si>
  <si>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</si>
  <si>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</si>
  <si>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</si>
  <si>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</si>
  <si>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</si>
  <si>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</si>
  <si>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</si>
  <si>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</si>
  <si>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</si>
  <si>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</si>
  <si>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</si>
  <si>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</si>
  <si>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</si>
  <si>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</si>
  <si>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</si>
  <si>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</si>
  <si>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</si>
  <si>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</si>
  <si>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</si>
  <si>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</si>
  <si>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</si>
  <si>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</si>
  <si>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</si>
  <si>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</si>
  <si>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</si>
  <si>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</si>
  <si>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</si>
  <si>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</si>
  <si>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</si>
  <si>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</si>
  <si>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</si>
  <si>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</si>
  <si>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</si>
  <si>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</si>
  <si>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</si>
  <si>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</si>
  <si>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</si>
  <si>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</si>
  <si>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</si>
  <si>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</si>
  <si>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</si>
  <si>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</si>
  <si>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</si>
  <si>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</si>
  <si>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</si>
  <si>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</si>
  <si>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</si>
  <si>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</si>
  <si>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</si>
  <si>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</si>
  <si>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</si>
  <si>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</si>
  <si>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</si>
  <si>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</si>
  <si>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</si>
  <si>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</si>
  <si>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</si>
  <si>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</si>
  <si>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</si>
  <si>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</si>
  <si>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</si>
  <si>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</si>
  <si>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</si>
  <si>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</si>
  <si>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</si>
  <si>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</si>
  <si>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</si>
  <si>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</si>
  <si>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</si>
  <si>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</si>
  <si>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</si>
  <si>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</si>
  <si>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</si>
  <si>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</si>
  <si>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</si>
  <si>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</si>
  <si>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</si>
  <si>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</si>
  <si>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</si>
  <si>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</si>
  <si>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</si>
  <si>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</si>
  <si>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</si>
  <si>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</si>
  <si>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</si>
  <si>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</si>
  <si>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</si>
  <si>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</si>
  <si>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</si>
  <si>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</si>
  <si>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</si>
  <si>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</si>
  <si>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</si>
  <si>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</si>
  <si>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</si>
  <si>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</si>
  <si>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</si>
  <si>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</si>
  <si>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</si>
  <si>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</si>
  <si>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</si>
  <si>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</si>
  <si>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</si>
  <si>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</si>
  <si>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</si>
  <si>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</si>
  <si>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</si>
  <si>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</si>
  <si>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</si>
  <si>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</si>
  <si>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</si>
  <si>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</si>
  <si>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</si>
  <si>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</si>
  <si>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</si>
  <si>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</si>
  <si>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</si>
  <si>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</si>
  <si>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</si>
  <si>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</si>
  <si>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</si>
  <si>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</si>
  <si>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</si>
  <si>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</si>
  <si>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</si>
  <si>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</si>
  <si>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</si>
  <si>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</si>
  <si>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</si>
  <si>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</si>
  <si>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</si>
  <si>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</si>
  <si>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</si>
  <si>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</si>
  <si>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</si>
  <si>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</si>
  <si>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</si>
  <si>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</si>
  <si>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</si>
  <si>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</si>
  <si>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</si>
  <si>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</si>
  <si>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</si>
  <si>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</si>
  <si>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</si>
  <si>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</si>
  <si>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</si>
  <si>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</si>
  <si>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</si>
  <si>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</si>
  <si>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</si>
  <si>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</si>
  <si>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</si>
  <si>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</si>
  <si>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</si>
  <si>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</si>
  <si>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</si>
  <si>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</si>
  <si>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</si>
  <si>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</si>
  <si>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</si>
  <si>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</si>
  <si>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</si>
  <si>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</si>
  <si>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</si>
  <si>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</si>
  <si>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</si>
  <si>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</si>
  <si>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</si>
  <si>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</si>
  <si>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</si>
  <si>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</si>
  <si>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</si>
  <si>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</si>
  <si>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</si>
  <si>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</si>
  <si>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</si>
  <si>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</si>
  <si>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</si>
  <si>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</si>
  <si>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</si>
  <si>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</si>
  <si>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</si>
  <si>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</si>
  <si>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</si>
  <si>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</si>
  <si>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</si>
  <si>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</si>
  <si>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</si>
  <si>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</si>
  <si>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</si>
  <si>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</si>
  <si>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</si>
  <si>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</si>
  <si>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</si>
  <si>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</si>
  <si>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</si>
  <si>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</si>
  <si>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</si>
  <si>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</si>
  <si>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</si>
  <si>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</si>
  <si>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</si>
  <si>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</si>
  <si>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</si>
  <si>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</si>
  <si>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</si>
  <si>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</si>
  <si>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</si>
  <si>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</si>
  <si>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</si>
  <si>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</si>
  <si>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</si>
  <si>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</si>
  <si>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</si>
  <si>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</si>
  <si>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</si>
  <si>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</si>
  <si>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</si>
  <si>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</si>
  <si>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</si>
  <si>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</si>
  <si>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</si>
  <si>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</si>
  <si>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</si>
  <si>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</si>
  <si>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</si>
  <si>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</si>
  <si>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</si>
  <si>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</si>
  <si>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</si>
  <si>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</si>
  <si>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</si>
  <si>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</si>
  <si>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</si>
  <si>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</si>
  <si>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</si>
  <si>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</si>
  <si>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</si>
  <si>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</si>
  <si>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</si>
  <si>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</si>
  <si>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</si>
  <si>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</si>
  <si>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</si>
  <si>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</si>
  <si>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</si>
  <si>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</si>
  <si>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</si>
  <si>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</si>
  <si>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</si>
  <si>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</si>
  <si>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</si>
  <si>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</si>
  <si>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</si>
  <si>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</si>
  <si>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</si>
  <si>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</si>
  <si>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</si>
  <si>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</si>
  <si>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</si>
  <si>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</si>
  <si>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</si>
  <si>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</si>
  <si>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</si>
  <si>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</si>
  <si>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</si>
  <si>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</si>
  <si>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</si>
  <si>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</si>
  <si>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</si>
  <si>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</si>
  <si>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</si>
  <si>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</si>
  <si>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</si>
  <si>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</si>
  <si>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</si>
  <si>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</si>
  <si>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</si>
  <si>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</si>
  <si>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</si>
  <si>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</si>
  <si>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</si>
  <si>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</si>
  <si>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</si>
  <si>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</si>
  <si>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</si>
  <si>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</si>
  <si>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</si>
  <si>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</si>
  <si>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</si>
  <si>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</si>
  <si>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</si>
  <si>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</si>
  <si>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</si>
  <si>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</si>
  <si>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</si>
  <si>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</si>
  <si>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</si>
  <si>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</si>
  <si>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</si>
  <si>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</si>
  <si>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</si>
  <si>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</si>
  <si>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</si>
  <si>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</si>
  <si>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</si>
  <si>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</si>
  <si>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</si>
  <si>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</si>
  <si>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</si>
  <si>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</si>
  <si>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</si>
  <si>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</si>
  <si>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</si>
  <si>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</si>
  <si>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</si>
  <si>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</si>
  <si>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</si>
  <si>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</si>
  <si>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</si>
  <si>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</si>
  <si>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</si>
  <si>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</si>
  <si>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</si>
  <si>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</si>
  <si>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</si>
  <si>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</si>
  <si>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</si>
  <si>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</si>
  <si>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</si>
  <si>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</si>
  <si>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</si>
  <si>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</si>
  <si>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</si>
  <si>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</si>
  <si>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</si>
  <si>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</si>
  <si>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</si>
  <si>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</si>
  <si>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</si>
  <si>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</si>
  <si>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</si>
  <si>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</si>
  <si>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</si>
  <si>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</si>
  <si>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</si>
  <si>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</si>
  <si>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</si>
  <si>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</si>
  <si>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</si>
  <si>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</si>
  <si>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</si>
  <si>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</si>
  <si>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</si>
  <si>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</si>
  <si>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</si>
  <si>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</si>
  <si>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</si>
  <si>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</si>
  <si>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</si>
  <si>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</si>
  <si>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</si>
  <si>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</si>
  <si>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</si>
  <si>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</si>
  <si>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</si>
  <si>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</si>
  <si>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</si>
  <si>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</si>
  <si>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</si>
  <si>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</si>
  <si>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</si>
  <si>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</si>
  <si>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</si>
  <si>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</si>
  <si>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</si>
  <si>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</si>
  <si>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</si>
  <si>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</si>
  <si>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</si>
  <si>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</si>
  <si>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</si>
  <si>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</si>
  <si>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</si>
  <si>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</si>
  <si>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</si>
  <si>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</si>
  <si>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</si>
  <si>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</si>
  <si>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</si>
  <si>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</si>
  <si>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</si>
  <si>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</si>
  <si>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</si>
  <si>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</si>
  <si>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</si>
  <si>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</si>
  <si>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</si>
  <si>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</si>
  <si>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</si>
  <si>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</si>
  <si>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</si>
  <si>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</si>
  <si>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</si>
  <si>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</si>
  <si>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</si>
  <si>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</si>
  <si>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</si>
  <si>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</si>
  <si>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</si>
  <si>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</si>
  <si>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</si>
  <si>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</si>
  <si>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</si>
  <si>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</si>
  <si>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</si>
  <si>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</si>
  <si>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</si>
  <si>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</si>
  <si>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</si>
  <si>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</si>
  <si>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</si>
  <si>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</si>
  <si>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</si>
  <si>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</si>
  <si>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</si>
  <si>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</si>
  <si>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</si>
  <si>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</si>
  <si>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</si>
  <si>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</si>
  <si>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</si>
  <si>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</si>
  <si>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</si>
  <si>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</si>
  <si>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</si>
  <si>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</si>
  <si>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</si>
  <si>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</si>
  <si>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</si>
  <si>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</si>
  <si>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</si>
  <si>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</si>
  <si>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</si>
  <si>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</si>
  <si>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</si>
  <si>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</si>
  <si>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</si>
  <si>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</si>
  <si>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</si>
  <si>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</si>
  <si>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</si>
  <si>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</si>
  <si>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</si>
  <si>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</si>
  <si>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</si>
  <si>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</si>
  <si>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</si>
  <si>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</si>
  <si>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</si>
  <si>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</si>
  <si>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</si>
  <si>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</si>
  <si>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</si>
  <si>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</si>
  <si>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</si>
  <si>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</si>
  <si>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</si>
  <si>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</si>
  <si>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</si>
  <si>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</si>
  <si>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</si>
  <si>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</si>
  <si>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</si>
  <si>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</si>
  <si>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</si>
  <si>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</si>
  <si>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</si>
  <si>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</si>
  <si>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</si>
  <si>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</si>
  <si>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</si>
  <si>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</si>
  <si>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</si>
  <si>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</si>
  <si>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</si>
  <si>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</si>
  <si>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</si>
  <si>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</si>
  <si>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</si>
  <si>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</si>
  <si>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</si>
  <si>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</si>
  <si>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</si>
  <si>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</si>
  <si>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</si>
  <si>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</si>
  <si>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</si>
  <si>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</si>
  <si>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</si>
  <si>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</si>
  <si>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</si>
  <si>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</si>
  <si>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</si>
  <si>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</si>
  <si>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</si>
  <si>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</si>
  <si>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</si>
  <si>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</si>
  <si>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</si>
  <si>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</si>
  <si>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</si>
  <si>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</si>
  <si>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</si>
  <si>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</si>
  <si>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</si>
  <si>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</si>
  <si>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</si>
  <si>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</si>
  <si>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</si>
  <si>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</si>
  <si>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</si>
  <si>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</si>
  <si>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</si>
  <si>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</si>
  <si>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</si>
  <si>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</si>
  <si>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</si>
  <si>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</si>
  <si>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</si>
  <si>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</si>
  <si>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</si>
  <si>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</si>
  <si>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</si>
  <si>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</si>
  <si>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</si>
  <si>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</si>
  <si>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</si>
  <si>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</si>
  <si>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</si>
  <si>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</si>
  <si>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</si>
  <si>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</si>
  <si>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</si>
  <si>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</si>
  <si>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</si>
  <si>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</si>
  <si>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</si>
  <si>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</si>
  <si>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</si>
  <si>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</si>
  <si>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</si>
  <si>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</si>
  <si>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</si>
  <si>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</si>
  <si>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</si>
  <si>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</si>
  <si>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</si>
  <si>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</si>
  <si>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</si>
  <si>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</si>
  <si>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</si>
  <si>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</si>
  <si>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</si>
  <si>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</si>
  <si>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</si>
  <si>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</si>
  <si>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</si>
  <si>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</si>
  <si>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</si>
  <si>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</si>
  <si>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</si>
  <si>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</si>
  <si>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</si>
  <si>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</si>
  <si>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</si>
  <si>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</si>
  <si>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</si>
  <si>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</si>
  <si>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</si>
  <si>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</si>
  <si>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</si>
  <si>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</si>
  <si>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</si>
  <si>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</si>
  <si>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</si>
  <si>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</si>
  <si>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</si>
  <si>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</si>
  <si>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</si>
  <si>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</si>
  <si>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</si>
  <si>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</si>
  <si>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</si>
  <si>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</si>
  <si>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</si>
  <si>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</si>
  <si>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</si>
  <si>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</si>
  <si>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</si>
  <si>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</si>
  <si>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</si>
  <si>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</si>
  <si>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</si>
  <si>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</si>
  <si>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</si>
  <si>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</si>
  <si>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</si>
  <si>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</si>
  <si>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</si>
  <si>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</si>
  <si>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</si>
  <si>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</si>
  <si>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</si>
  <si>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</si>
  <si>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</si>
  <si>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</si>
  <si>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</si>
  <si>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</si>
  <si>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</si>
  <si>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</si>
  <si>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</si>
  <si>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</si>
  <si>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</si>
  <si>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</si>
  <si>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</si>
  <si>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</si>
  <si>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</si>
  <si>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</si>
  <si>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</si>
  <si>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</si>
  <si>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</si>
  <si>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</si>
  <si>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</si>
  <si>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</si>
  <si>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</si>
  <si>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</si>
  <si>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</si>
  <si>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</si>
  <si>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</si>
  <si>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</si>
  <si>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</si>
  <si>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</si>
  <si>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</si>
  <si>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</si>
  <si>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</si>
  <si>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</si>
  <si>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</si>
  <si>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</si>
  <si>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</si>
  <si>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</si>
  <si>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</si>
  <si>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</si>
  <si>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</si>
  <si>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</si>
  <si>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</si>
  <si>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</si>
  <si>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</si>
  <si>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</si>
  <si>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</si>
  <si>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</si>
  <si>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</si>
  <si>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</si>
  <si>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</si>
  <si>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</si>
  <si>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</si>
  <si>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</si>
  <si>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</si>
  <si>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</si>
  <si>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</si>
  <si>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</si>
  <si>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</si>
  <si>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</si>
  <si>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</si>
  <si>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</si>
  <si>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</si>
  <si>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</si>
  <si>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</si>
  <si>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</si>
  <si>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</si>
  <si>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</si>
  <si>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</si>
  <si>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</si>
  <si>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</si>
  <si>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</si>
  <si>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</si>
  <si>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</si>
  <si>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</si>
  <si>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</si>
  <si>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</si>
  <si>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</si>
  <si>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</si>
  <si>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</si>
  <si>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</si>
  <si>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</si>
  <si>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</si>
  <si>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</si>
  <si>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</si>
  <si>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</si>
  <si>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</si>
  <si>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</si>
  <si>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</si>
  <si>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</si>
  <si>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</si>
  <si>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</si>
  <si>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</si>
  <si>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</si>
  <si>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</si>
  <si>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</si>
  <si>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</si>
  <si>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</si>
  <si>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</si>
  <si>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</si>
  <si>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</si>
  <si>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</si>
  <si>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</si>
  <si>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</si>
  <si>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</si>
  <si>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</si>
  <si>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</si>
  <si>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</si>
  <si>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</si>
  <si>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</si>
  <si>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</si>
  <si>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</si>
  <si>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</si>
  <si>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</si>
  <si>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</si>
  <si>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</si>
  <si>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</si>
  <si>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</si>
  <si>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</si>
  <si>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</si>
  <si>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</si>
  <si>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</si>
  <si>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</si>
  <si>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</si>
  <si>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</si>
  <si>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</si>
  <si>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</si>
  <si>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</si>
  <si>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</si>
  <si>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</si>
  <si>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</si>
  <si>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</si>
  <si>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</si>
  <si>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</si>
  <si>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</si>
  <si>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</si>
  <si>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</si>
  <si>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</si>
  <si>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</si>
  <si>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</si>
  <si>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</si>
  <si>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</si>
  <si>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</si>
  <si>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</si>
  <si>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</si>
  <si>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</si>
  <si>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</si>
  <si>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</si>
  <si>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</si>
  <si>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</si>
  <si>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</si>
  <si>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</si>
  <si>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</si>
  <si>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</si>
  <si>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</si>
  <si>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</si>
  <si>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</si>
  <si>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</si>
  <si>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</si>
  <si>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</si>
  <si>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</si>
  <si>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</si>
  <si>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</si>
  <si>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</si>
  <si>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</si>
  <si>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</si>
  <si>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</si>
  <si>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</si>
  <si>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</si>
  <si>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</si>
  <si>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</si>
  <si>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</si>
  <si>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</si>
  <si>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</si>
  <si>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</si>
  <si>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</si>
  <si>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</si>
  <si>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</si>
  <si>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</si>
  <si>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</si>
  <si>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</si>
  <si>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</si>
  <si>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</si>
  <si>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</si>
  <si>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</si>
  <si>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</si>
  <si>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</si>
  <si>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</si>
  <si>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</si>
  <si>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</si>
  <si>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</si>
  <si>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</si>
  <si>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</si>
  <si>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</si>
  <si>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</si>
  <si>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</si>
  <si>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</si>
  <si>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</si>
  <si>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</si>
  <si>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</si>
  <si>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</si>
  <si>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</si>
  <si>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</si>
  <si>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</si>
  <si>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</si>
  <si>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</si>
  <si>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</si>
  <si>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</si>
  <si>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</si>
  <si>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</si>
  <si>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</si>
  <si>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</si>
  <si>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</si>
  <si>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</si>
  <si>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</si>
  <si>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</si>
  <si>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</si>
  <si>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</si>
  <si>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</si>
  <si>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</si>
  <si>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</si>
  <si>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</si>
  <si>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</si>
  <si>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</si>
  <si>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</si>
  <si>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</si>
  <si>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</si>
  <si>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</si>
  <si>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</si>
  <si>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</si>
  <si>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</si>
  <si>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</si>
  <si>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</si>
  <si>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</si>
  <si>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</si>
  <si>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</si>
  <si>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</si>
  <si>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</si>
  <si>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</si>
  <si>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</si>
  <si>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</si>
  <si>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</si>
  <si>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</si>
  <si>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</si>
  <si>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</si>
  <si>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</si>
  <si>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</si>
  <si>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</si>
  <si>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</si>
  <si>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</si>
  <si>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</si>
  <si>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</si>
  <si>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</si>
  <si>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</si>
  <si>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</si>
  <si>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</si>
  <si>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</si>
  <si>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</si>
  <si>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</si>
  <si>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</si>
  <si>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</si>
  <si>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</si>
  <si>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</si>
  <si>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</si>
  <si>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</si>
  <si>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</si>
  <si>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</si>
  <si>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</si>
  <si>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</si>
  <si>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</si>
  <si>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</si>
  <si>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</si>
  <si>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</si>
  <si>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</si>
  <si>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</si>
  <si>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</si>
  <si>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</si>
  <si>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</si>
  <si>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</si>
  <si>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</si>
  <si>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</si>
  <si>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</si>
  <si>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</si>
  <si>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</si>
  <si>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</si>
  <si>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</si>
  <si>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</si>
  <si>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</si>
  <si>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</si>
  <si>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</si>
  <si>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</si>
  <si>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</si>
  <si>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</si>
  <si>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</si>
  <si>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</si>
  <si>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</si>
  <si>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</si>
  <si>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</si>
  <si>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</si>
  <si>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</si>
  <si>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</si>
  <si>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</si>
  <si>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</si>
  <si>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</si>
  <si>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</si>
  <si>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</si>
  <si>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</si>
  <si>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</si>
  <si>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</si>
  <si>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</si>
  <si>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</si>
  <si>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</si>
  <si>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</si>
  <si>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</si>
  <si>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</si>
  <si>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</si>
  <si>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</si>
  <si>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</si>
  <si>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</si>
  <si>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</si>
  <si>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</si>
  <si>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</si>
  <si>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</si>
  <si>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</si>
  <si>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</si>
  <si>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</si>
  <si>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</si>
  <si>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</si>
  <si>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</si>
  <si>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</si>
  <si>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</si>
  <si>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</si>
  <si>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</si>
  <si>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</si>
  <si>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</si>
  <si>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</si>
  <si>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</si>
  <si>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</si>
  <si>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</si>
  <si>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</si>
  <si>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</si>
  <si>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</si>
  <si>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</si>
  <si>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</si>
  <si>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</si>
  <si>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</si>
  <si>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</si>
  <si>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</si>
  <si>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</si>
  <si>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</si>
  <si>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</si>
  <si>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</si>
  <si>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</si>
  <si>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</si>
  <si>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</si>
  <si>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</si>
  <si>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</si>
  <si>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</si>
  <si>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</si>
  <si>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</si>
  <si>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</si>
  <si>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</si>
  <si>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</si>
  <si>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</si>
  <si>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</si>
  <si>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</si>
  <si>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</si>
  <si>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</si>
  <si>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</si>
  <si>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</si>
  <si>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</si>
  <si>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</si>
  <si>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</si>
  <si>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</si>
  <si>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</si>
  <si>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</si>
  <si>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</si>
  <si>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</si>
  <si>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</si>
  <si>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</si>
  <si>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</si>
  <si>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</si>
  <si>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</si>
  <si>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</si>
  <si>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</si>
  <si>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</si>
  <si>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</si>
  <si>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</si>
  <si>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</si>
  <si>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</si>
  <si>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</si>
  <si>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</si>
  <si>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</si>
  <si>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</si>
  <si>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</si>
  <si>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</si>
  <si>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</si>
  <si>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</si>
  <si>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</si>
  <si>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</si>
  <si>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</si>
  <si>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</si>
  <si>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</si>
  <si>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</si>
  <si>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</si>
  <si>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</si>
  <si>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</si>
  <si>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</si>
  <si>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</si>
  <si>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</si>
  <si>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</si>
  <si>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</si>
  <si>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</si>
  <si>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</si>
  <si>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</si>
  <si>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</si>
  <si>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</si>
  <si>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</si>
  <si>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</si>
  <si>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</si>
  <si>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</si>
  <si>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</si>
  <si>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</si>
  <si>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</si>
  <si>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</si>
  <si>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</si>
  <si>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</si>
  <si>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</si>
  <si>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</si>
  <si>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</si>
  <si>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</si>
  <si>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</si>
  <si>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</si>
  <si>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</si>
  <si>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</si>
  <si>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</si>
  <si>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</si>
  <si>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</si>
  <si>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</si>
  <si>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</si>
  <si>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</si>
  <si>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</si>
  <si>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</si>
  <si>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</si>
  <si>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</si>
  <si>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</si>
  <si>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</si>
  <si>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</si>
  <si>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</si>
  <si>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</si>
  <si>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</si>
  <si>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</si>
  <si>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</si>
  <si>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</si>
  <si>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</si>
  <si>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</si>
  <si>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</si>
  <si>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</si>
  <si>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</si>
  <si>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</si>
  <si>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</si>
  <si>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</si>
  <si>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</si>
  <si>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</si>
  <si>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</si>
  <si>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</si>
  <si>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</si>
  <si>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</si>
  <si>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</si>
  <si>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</si>
  <si>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</si>
  <si>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</si>
  <si>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</si>
  <si>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</si>
  <si>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</si>
  <si>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</si>
  <si>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</si>
  <si>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</si>
  <si>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</si>
  <si>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</si>
  <si>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</si>
  <si>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</si>
  <si>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</si>
  <si>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</si>
  <si>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</si>
  <si>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</si>
  <si>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</si>
  <si>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</si>
  <si>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</si>
  <si>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</si>
  <si>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</si>
  <si>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</si>
  <si>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</si>
  <si>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</si>
  <si>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</si>
  <si>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</si>
  <si>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</si>
  <si>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</si>
  <si>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</si>
  <si>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</si>
  <si>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</si>
  <si>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</si>
  <si>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</si>
  <si>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</si>
  <si>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</si>
  <si>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</si>
  <si>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</si>
  <si>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</si>
  <si>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</si>
  <si>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</si>
  <si>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</si>
  <si>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</si>
  <si>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</si>
  <si>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</si>
  <si>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</si>
  <si>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</si>
  <si>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</si>
  <si>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</si>
  <si>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</si>
  <si>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</si>
  <si>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</si>
  <si>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</si>
  <si>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</si>
  <si>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</si>
  <si>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</si>
  <si>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</si>
  <si>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</si>
  <si>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</si>
  <si>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</si>
  <si>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</si>
  <si>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</si>
  <si>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</si>
  <si>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</si>
  <si>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</si>
  <si>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</si>
  <si>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</si>
  <si>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</si>
  <si>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</si>
  <si>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</si>
  <si>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</si>
  <si>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</si>
  <si>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</si>
  <si>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</si>
  <si>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</si>
  <si>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</si>
  <si>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</si>
  <si>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</si>
  <si>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</si>
  <si>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</si>
  <si>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</si>
  <si>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</si>
  <si>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</si>
  <si>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</si>
  <si>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</si>
  <si>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</si>
  <si>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</si>
  <si>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</si>
  <si>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</si>
  <si>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</si>
  <si>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</si>
  <si>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</si>
  <si>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</si>
  <si>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</si>
  <si>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</si>
  <si>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</si>
  <si>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</si>
  <si>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</si>
  <si>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</si>
  <si>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</si>
  <si>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</si>
  <si>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</si>
  <si>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</si>
  <si>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</si>
  <si>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</si>
  <si>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</si>
  <si>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</si>
  <si>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</si>
  <si>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</si>
  <si>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</si>
  <si>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</si>
  <si>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</si>
  <si>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</si>
  <si>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</si>
  <si>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</si>
  <si>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</si>
  <si>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</si>
  <si>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</si>
  <si>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</si>
  <si>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</si>
  <si>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</si>
  <si>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</si>
  <si>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</si>
  <si>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</si>
  <si>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</si>
  <si>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</si>
  <si>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</si>
  <si>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</si>
  <si>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</si>
  <si>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</si>
  <si>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</si>
  <si>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</si>
  <si>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</si>
  <si>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</si>
  <si>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</si>
  <si>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</si>
  <si>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</si>
  <si>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</si>
  <si>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</si>
  <si>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</si>
  <si>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</si>
  <si>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</si>
  <si>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</si>
  <si>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</si>
  <si>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</si>
  <si>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</si>
  <si>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</si>
  <si>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</si>
  <si>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</si>
  <si>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</si>
  <si>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</si>
  <si>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</si>
  <si>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</si>
  <si>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</si>
  <si>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</si>
  <si>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</si>
  <si>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</si>
  <si>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</si>
  <si>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</si>
  <si>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</si>
  <si>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</si>
  <si>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</si>
  <si>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</si>
  <si>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</si>
  <si>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</si>
  <si>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</si>
  <si>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</si>
  <si>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</si>
  <si>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</si>
  <si>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</si>
  <si>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</si>
  <si>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</si>
  <si>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</si>
  <si>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</si>
  <si>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</si>
  <si>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</si>
  <si>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</si>
  <si>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</si>
  <si>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</si>
  <si>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</si>
  <si>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</si>
  <si>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</si>
  <si>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</si>
  <si>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</si>
  <si>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</si>
  <si>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</si>
  <si>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</si>
  <si>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</si>
  <si>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</si>
  <si>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</si>
  <si>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</si>
  <si>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</si>
  <si>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</si>
  <si>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</si>
  <si>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</si>
  <si>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</si>
  <si>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</si>
  <si>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</si>
  <si>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</si>
  <si>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</si>
  <si>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</si>
  <si>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</si>
  <si>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</si>
  <si>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</si>
  <si>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</si>
  <si>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</si>
  <si>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</si>
  <si>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</si>
  <si>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</si>
  <si>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</si>
  <si>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</si>
  <si>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</si>
  <si>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</si>
  <si>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</si>
  <si>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</si>
  <si>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</si>
  <si>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</si>
  <si>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</si>
  <si>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</si>
  <si>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</si>
  <si>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</si>
  <si>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</si>
  <si>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</si>
  <si>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</si>
  <si>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</si>
  <si>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</si>
  <si>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</si>
  <si>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</si>
  <si>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</si>
  <si>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</si>
  <si>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</si>
  <si>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</si>
  <si>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</si>
  <si>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</si>
  <si>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</si>
  <si>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</si>
  <si>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</si>
  <si>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</si>
  <si>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</si>
  <si>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</si>
  <si>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</si>
  <si>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</si>
  <si>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</si>
  <si>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</si>
  <si>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</si>
  <si>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</si>
  <si>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</si>
  <si>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</si>
  <si>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</si>
  <si>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</si>
  <si>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</si>
  <si>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</si>
  <si>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</si>
  <si>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</si>
  <si>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</si>
  <si>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</si>
  <si>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</si>
  <si>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</si>
  <si>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</si>
  <si>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</si>
  <si>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</si>
  <si>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</si>
  <si>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</si>
  <si>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</si>
  <si>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</si>
  <si>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</si>
  <si>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</si>
  <si>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</si>
  <si>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</si>
  <si>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</si>
  <si>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</si>
  <si>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</si>
  <si>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</si>
  <si>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</si>
  <si>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</si>
  <si>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</si>
  <si>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</si>
  <si>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</si>
  <si>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</si>
  <si>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</si>
  <si>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</si>
  <si>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</si>
  <si>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</si>
  <si>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</si>
  <si>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</si>
  <si>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</si>
  <si>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</si>
  <si>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</si>
  <si>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</si>
  <si>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</si>
  <si>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</si>
  <si>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</si>
  <si>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</si>
  <si>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</si>
  <si>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</si>
  <si>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</si>
  <si>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</si>
  <si>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</si>
  <si>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</si>
  <si>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</si>
  <si>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</si>
  <si>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</si>
  <si>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</si>
  <si>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</si>
  <si>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</si>
  <si>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</si>
  <si>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</si>
  <si>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</si>
  <si>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</si>
  <si>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</si>
  <si>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</si>
  <si>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</si>
  <si>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</si>
  <si>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</si>
  <si>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</si>
  <si>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</si>
  <si>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</si>
  <si>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</si>
  <si>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</si>
  <si>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</si>
  <si>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</si>
  <si>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</si>
  <si>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</si>
  <si>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</si>
  <si>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</si>
  <si>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</si>
  <si>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</si>
  <si>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</si>
  <si>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</si>
  <si>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</si>
  <si>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</si>
  <si>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</si>
  <si>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</si>
  <si>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</si>
  <si>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</si>
  <si>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</si>
  <si>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</si>
  <si>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</si>
  <si>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</si>
  <si>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</si>
  <si>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</si>
  <si>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</si>
  <si>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</si>
  <si>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</si>
  <si>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</si>
  <si>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</si>
  <si>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</si>
  <si>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</si>
  <si>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</si>
  <si>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</si>
  <si>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</si>
  <si>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</si>
  <si>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</si>
  <si>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</si>
  <si>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</si>
  <si>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</si>
  <si>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</si>
  <si>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</si>
  <si>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</si>
  <si>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</si>
  <si>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</si>
  <si>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</si>
  <si>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</si>
  <si>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</si>
  <si>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</si>
  <si>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</si>
  <si>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</si>
  <si>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</si>
  <si>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</si>
  <si>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</si>
  <si>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</si>
  <si>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</si>
  <si>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</si>
  <si>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</si>
  <si>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</si>
  <si>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</si>
  <si>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</si>
  <si>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</si>
  <si>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</si>
  <si>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</si>
  <si>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</si>
  <si>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</si>
  <si>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</si>
  <si>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</si>
  <si>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</si>
  <si>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</si>
  <si>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</si>
  <si>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</si>
  <si>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</si>
  <si>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</si>
  <si>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</si>
  <si>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</si>
  <si>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</si>
  <si>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</si>
  <si>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</si>
  <si>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</si>
  <si>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</si>
  <si>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</si>
  <si>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</si>
  <si>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</si>
  <si>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</si>
  <si>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</si>
  <si>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</si>
  <si>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</si>
  <si>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</si>
  <si>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</si>
  <si>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</si>
  <si>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</si>
  <si>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</si>
  <si>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</si>
  <si>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</si>
  <si>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</si>
  <si>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</si>
  <si>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</si>
  <si>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</si>
  <si>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</si>
  <si>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</si>
  <si>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</si>
  <si>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</si>
  <si>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</si>
  <si>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</si>
  <si>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</si>
  <si>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</si>
  <si>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</si>
  <si>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</si>
  <si>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</si>
  <si>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</si>
  <si>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</si>
  <si>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</si>
  <si>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</si>
  <si>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</si>
  <si>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</si>
  <si>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</si>
  <si>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</si>
  <si>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</si>
  <si>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</si>
  <si>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</si>
  <si>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</si>
  <si>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</si>
  <si>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</si>
  <si>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</si>
  <si>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</si>
  <si>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</si>
  <si>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</si>
  <si>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</si>
  <si>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</si>
  <si>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</si>
  <si>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</si>
  <si>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</si>
  <si>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</si>
  <si>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</si>
  <si>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</si>
  <si>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</si>
  <si>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</si>
  <si>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</si>
  <si>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</si>
  <si>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</si>
  <si>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</si>
  <si>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</si>
  <si>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</si>
  <si>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</si>
  <si>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</si>
  <si>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</si>
  <si>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</si>
  <si>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</si>
  <si>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</si>
  <si>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</si>
  <si>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</si>
  <si>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</si>
  <si>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</si>
  <si>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</si>
  <si>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</si>
  <si>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</si>
  <si>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</si>
  <si>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</si>
  <si>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</si>
  <si>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</si>
  <si>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</si>
  <si>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</si>
  <si>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</si>
  <si>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</si>
  <si>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</si>
  <si>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</si>
  <si>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</si>
  <si>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</si>
  <si>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</si>
  <si>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</si>
  <si>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</si>
  <si>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</si>
  <si>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</si>
  <si>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</si>
  <si>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</si>
  <si>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</si>
  <si>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</si>
  <si>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</si>
  <si>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</si>
  <si>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</si>
  <si>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</si>
  <si>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</si>
  <si>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</si>
  <si>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</si>
  <si>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</si>
  <si>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</si>
  <si>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</si>
  <si>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</si>
  <si>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</si>
  <si>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</si>
  <si>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</si>
  <si>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</si>
  <si>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</si>
  <si>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</si>
  <si>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</si>
  <si>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</si>
  <si>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</si>
  <si>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</si>
  <si>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</si>
  <si>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</si>
  <si>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</si>
  <si>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</si>
  <si>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</si>
  <si>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</si>
  <si>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</si>
  <si>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</si>
  <si>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</si>
  <si>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</si>
  <si>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</si>
  <si>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</si>
  <si>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</si>
  <si>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</si>
  <si>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</si>
  <si>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</si>
  <si>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</si>
  <si>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</si>
  <si>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</si>
  <si>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</si>
  <si>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</si>
  <si>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</si>
  <si>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</si>
  <si>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</si>
  <si>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2022-12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</si>
</sst>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4" fontId="6" fillId="0" borderId="40" xfId="0" applyNumberFormat="1" applyFont="1" applyFill="1" applyBorder="1" applyAlignment="1" applyProtection="1">
      <alignment horizontal="right" vertical="top" shrinkToFit="1"/>
      <protection locked="0"/>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100370449</v>
      </c>
      <c r="D2" s="6">
        <f>'PR-RAS'!E6</f>
        <v>87684683.549999997</v>
      </c>
      <c r="E2" s="6">
        <v>0</v>
      </c>
      <c r="F2" s="6">
        <v>0</v>
      </c>
      <c r="G2" s="7">
        <f t="shared" ref="G2:G264" si="0">(B2/1000)*(C2*1+D2*2)</f>
        <v>275739.81610000005</v>
      </c>
      <c r="H2" s="7">
        <f t="shared" ref="H2:H264" si="1">ABS(C2-ROUND(C2,0))+ABS(D2-ROUND(D2,0))</f>
        <v>0.45000000298023224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21680484</v>
      </c>
      <c r="D46" s="1">
        <f>'PR-RAS'!E50</f>
        <v>14525961.540000003</v>
      </c>
      <c r="E46" s="1">
        <v>0</v>
      </c>
      <c r="F46" s="1">
        <v>0</v>
      </c>
      <c r="G46" s="2">
        <f t="shared" si="0"/>
        <v>2282958.3186000003</v>
      </c>
      <c r="H46" s="2">
        <f t="shared" si="1"/>
        <v>0.45999999716877937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15519310</v>
      </c>
      <c r="D50" s="1">
        <f>'PR-RAS'!E54</f>
        <v>5098469.32</v>
      </c>
      <c r="E50" s="1">
        <v>0</v>
      </c>
      <c r="F50" s="1">
        <v>0</v>
      </c>
      <c r="G50" s="2">
        <f t="shared" si="0"/>
        <v>1260096.1833600001</v>
      </c>
      <c r="H50" s="2">
        <f t="shared" si="1"/>
        <v>0.32000000029802322</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290210</v>
      </c>
      <c r="D51" s="1">
        <f>'PR-RAS'!E55</f>
        <v>0</v>
      </c>
      <c r="E51" s="1">
        <v>0</v>
      </c>
      <c r="F51" s="1">
        <v>0</v>
      </c>
      <c r="G51" s="2">
        <f t="shared" si="0"/>
        <v>14510.5</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4829100</v>
      </c>
      <c r="D53" s="1">
        <f>'PR-RAS'!E57</f>
        <v>5098469.32</v>
      </c>
      <c r="E53" s="1">
        <v>0</v>
      </c>
      <c r="F53" s="1">
        <v>0</v>
      </c>
      <c r="G53" s="2">
        <f t="shared" si="0"/>
        <v>781354.00928</v>
      </c>
      <c r="H53" s="2">
        <f t="shared" si="1"/>
        <v>0.32000000029802322</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10400000</v>
      </c>
      <c r="D54" s="1">
        <f>'PR-RAS'!E58</f>
        <v>0</v>
      </c>
      <c r="E54" s="1">
        <v>0</v>
      </c>
      <c r="F54" s="1">
        <v>0</v>
      </c>
      <c r="G54" s="2">
        <f t="shared" si="0"/>
        <v>551200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10000</v>
      </c>
      <c r="D64" s="1">
        <f>'PR-RAS'!E68</f>
        <v>0</v>
      </c>
      <c r="E64" s="1">
        <v>0</v>
      </c>
      <c r="F64" s="1">
        <v>0</v>
      </c>
      <c r="G64" s="2">
        <f t="shared" si="0"/>
        <v>630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10000</v>
      </c>
      <c r="D65" s="1">
        <f>'PR-RAS'!E69</f>
        <v>0</v>
      </c>
      <c r="E65" s="1">
        <v>0</v>
      </c>
      <c r="F65" s="1">
        <v>0</v>
      </c>
      <c r="G65" s="2">
        <f t="shared" si="0"/>
        <v>640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259964</v>
      </c>
      <c r="D70" s="1">
        <f>'PR-RAS'!E74</f>
        <v>662005.36</v>
      </c>
      <c r="E70" s="1">
        <v>0</v>
      </c>
      <c r="F70" s="1">
        <v>0</v>
      </c>
      <c r="G70" s="2">
        <f t="shared" si="0"/>
        <v>109294.25568</v>
      </c>
      <c r="H70" s="2">
        <f t="shared" si="1"/>
        <v>0.35999999998603016</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259964</v>
      </c>
      <c r="D71" s="1">
        <f>'PR-RAS'!E75</f>
        <v>662005.36</v>
      </c>
      <c r="E71" s="1">
        <v>0</v>
      </c>
      <c r="F71" s="1">
        <v>0</v>
      </c>
      <c r="G71" s="2">
        <f t="shared" si="0"/>
        <v>110878.23040000001</v>
      </c>
      <c r="H71" s="2">
        <f t="shared" si="1"/>
        <v>0.35999999998603016</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5891210</v>
      </c>
      <c r="D73" s="1">
        <f>'PR-RAS'!E77</f>
        <v>8765486.8600000013</v>
      </c>
      <c r="E73" s="1">
        <v>0</v>
      </c>
      <c r="F73" s="1">
        <v>0</v>
      </c>
      <c r="G73" s="2">
        <f t="shared" si="0"/>
        <v>1686397.2278400001</v>
      </c>
      <c r="H73" s="2">
        <f t="shared" si="1"/>
        <v>0.1399999987334013</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1496901</v>
      </c>
      <c r="D74" s="1">
        <f>'PR-RAS'!E78</f>
        <v>1775894.12</v>
      </c>
      <c r="E74" s="1">
        <v>0</v>
      </c>
      <c r="F74" s="1">
        <v>0</v>
      </c>
      <c r="G74" s="2">
        <f t="shared" si="0"/>
        <v>368554.31452000001</v>
      </c>
      <c r="H74" s="2">
        <f t="shared" si="1"/>
        <v>0.12000000011175871</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4394309</v>
      </c>
      <c r="D76" s="1">
        <f>'PR-RAS'!E80</f>
        <v>6922893.9299999997</v>
      </c>
      <c r="E76" s="1">
        <v>0</v>
      </c>
      <c r="F76" s="1">
        <v>0</v>
      </c>
      <c r="G76" s="2">
        <f t="shared" si="0"/>
        <v>1368007.2644999998</v>
      </c>
      <c r="H76" s="2">
        <f t="shared" si="1"/>
        <v>7.0000000298023224E-2</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66698.81</v>
      </c>
      <c r="E77" s="1">
        <v>0</v>
      </c>
      <c r="F77" s="1">
        <v>0</v>
      </c>
      <c r="G77" s="2">
        <f t="shared" si="0"/>
        <v>10138.21912</v>
      </c>
      <c r="H77" s="2">
        <f t="shared" si="1"/>
        <v>0.19000000000232831</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62634</v>
      </c>
      <c r="D78" s="1">
        <f>'PR-RAS'!E82</f>
        <v>3193.8</v>
      </c>
      <c r="E78" s="1">
        <v>0</v>
      </c>
      <c r="F78" s="1">
        <v>0</v>
      </c>
      <c r="G78" s="2">
        <f t="shared" si="0"/>
        <v>5314.6632</v>
      </c>
      <c r="H78" s="2">
        <f t="shared" si="1"/>
        <v>0.1999999999998181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62634</v>
      </c>
      <c r="D79" s="1">
        <f>'PR-RAS'!E83</f>
        <v>3193.8</v>
      </c>
      <c r="E79" s="1">
        <v>0</v>
      </c>
      <c r="F79" s="1">
        <v>0</v>
      </c>
      <c r="G79" s="2">
        <f t="shared" si="0"/>
        <v>5383.6848</v>
      </c>
      <c r="H79" s="2">
        <f t="shared" si="1"/>
        <v>0.1999999999998181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1349</v>
      </c>
      <c r="D81" s="1">
        <f>'PR-RAS'!E85</f>
        <v>1520.84</v>
      </c>
      <c r="E81" s="1">
        <v>0</v>
      </c>
      <c r="F81" s="1">
        <v>0</v>
      </c>
      <c r="G81" s="2">
        <f t="shared" si="0"/>
        <v>351.25440000000003</v>
      </c>
      <c r="H81" s="2">
        <f t="shared" si="1"/>
        <v>0.16000000000008185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61285</v>
      </c>
      <c r="D83" s="1">
        <f>'PR-RAS'!E87</f>
        <v>1672.96</v>
      </c>
      <c r="E83" s="1">
        <v>0</v>
      </c>
      <c r="F83" s="1">
        <v>0</v>
      </c>
      <c r="G83" s="2">
        <f t="shared" si="0"/>
        <v>5299.7354400000004</v>
      </c>
      <c r="H83" s="2">
        <f t="shared" si="1"/>
        <v>3.999999999996362E-2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4749142</v>
      </c>
      <c r="D102" s="1">
        <f>'PR-RAS'!E106</f>
        <v>3729541.54</v>
      </c>
      <c r="E102" s="1">
        <v>0</v>
      </c>
      <c r="F102" s="1">
        <v>0</v>
      </c>
      <c r="G102" s="2">
        <f t="shared" si="0"/>
        <v>1233030.7330800002</v>
      </c>
      <c r="H102" s="2">
        <f t="shared" si="1"/>
        <v>0.4599999999627471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4749142</v>
      </c>
      <c r="D108" s="1">
        <f>'PR-RAS'!E112</f>
        <v>3729541.54</v>
      </c>
      <c r="E108" s="1">
        <v>0</v>
      </c>
      <c r="F108" s="1">
        <v>0</v>
      </c>
      <c r="G108" s="2">
        <f t="shared" si="0"/>
        <v>1306280.0835599999</v>
      </c>
      <c r="H108" s="2">
        <f t="shared" si="1"/>
        <v>0.4599999999627471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4749142</v>
      </c>
      <c r="D113" s="1">
        <f>'PR-RAS'!E117</f>
        <v>3729541.54</v>
      </c>
      <c r="E113" s="1">
        <v>0</v>
      </c>
      <c r="F113" s="1">
        <v>0</v>
      </c>
      <c r="G113" s="2">
        <f t="shared" si="0"/>
        <v>1367321.20896</v>
      </c>
      <c r="H113" s="2">
        <f t="shared" si="1"/>
        <v>0.4599999999627471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10618466</v>
      </c>
      <c r="D120" s="1">
        <f>'PR-RAS'!E124</f>
        <v>6751689.2300000004</v>
      </c>
      <c r="E120" s="1">
        <v>0</v>
      </c>
      <c r="F120" s="1">
        <v>0</v>
      </c>
      <c r="G120" s="2">
        <f t="shared" si="0"/>
        <v>2870499.4907399998</v>
      </c>
      <c r="H120" s="2">
        <f t="shared" si="1"/>
        <v>0.23000000044703484</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3472968</v>
      </c>
      <c r="D121" s="1">
        <f>'PR-RAS'!E125</f>
        <v>5619204.8799999999</v>
      </c>
      <c r="E121" s="1">
        <v>0</v>
      </c>
      <c r="F121" s="1">
        <v>0</v>
      </c>
      <c r="G121" s="2">
        <f t="shared" si="0"/>
        <v>1765365.3311999999</v>
      </c>
      <c r="H121" s="2">
        <f t="shared" si="1"/>
        <v>0.12000000011175871</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565855</v>
      </c>
      <c r="D122" s="1">
        <f>'PR-RAS'!E126</f>
        <v>775254.71</v>
      </c>
      <c r="E122" s="1">
        <v>0</v>
      </c>
      <c r="F122" s="1">
        <v>0</v>
      </c>
      <c r="G122" s="2">
        <f t="shared" si="0"/>
        <v>256080.09481999997</v>
      </c>
      <c r="H122" s="2">
        <f t="shared" si="1"/>
        <v>0.2900000000372529</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2907113</v>
      </c>
      <c r="D123" s="1">
        <f>'PR-RAS'!E127</f>
        <v>4843950.17</v>
      </c>
      <c r="E123" s="1">
        <v>0</v>
      </c>
      <c r="F123" s="1">
        <v>0</v>
      </c>
      <c r="G123" s="2">
        <f t="shared" si="0"/>
        <v>1536591.62748</v>
      </c>
      <c r="H123" s="2">
        <f t="shared" si="1"/>
        <v>0.16999999992549419</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7145498</v>
      </c>
      <c r="D124" s="1">
        <f>'PR-RAS'!E128</f>
        <v>1132484.3500000001</v>
      </c>
      <c r="E124" s="1">
        <v>0</v>
      </c>
      <c r="F124" s="1">
        <v>0</v>
      </c>
      <c r="G124" s="2">
        <f t="shared" si="0"/>
        <v>1157487.4040999999</v>
      </c>
      <c r="H124" s="2">
        <f t="shared" si="1"/>
        <v>0.35000000009313226</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746383</v>
      </c>
      <c r="D125" s="1">
        <f>'PR-RAS'!E129</f>
        <v>1132484.3500000001</v>
      </c>
      <c r="E125" s="1">
        <v>0</v>
      </c>
      <c r="F125" s="1">
        <v>0</v>
      </c>
      <c r="G125" s="2">
        <f t="shared" si="0"/>
        <v>373407.61080000002</v>
      </c>
      <c r="H125" s="2">
        <f t="shared" si="1"/>
        <v>0.35000000009313226</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6399115</v>
      </c>
      <c r="D126" s="1">
        <f>'PR-RAS'!E130</f>
        <v>0</v>
      </c>
      <c r="E126" s="1">
        <v>0</v>
      </c>
      <c r="F126" s="1">
        <v>0</v>
      </c>
      <c r="G126" s="2">
        <f t="shared" si="0"/>
        <v>799889.375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63250755</v>
      </c>
      <c r="D129" s="1">
        <f>'PR-RAS'!E133</f>
        <v>62664423.780000001</v>
      </c>
      <c r="E129" s="1">
        <v>0</v>
      </c>
      <c r="F129" s="1">
        <v>0</v>
      </c>
      <c r="G129" s="2">
        <f t="shared" si="0"/>
        <v>24138189.12768</v>
      </c>
      <c r="H129" s="2">
        <f t="shared" si="1"/>
        <v>0.2199999988079071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63250755</v>
      </c>
      <c r="D130" s="1">
        <f>'PR-RAS'!E134</f>
        <v>62664423.780000001</v>
      </c>
      <c r="E130" s="1">
        <v>0</v>
      </c>
      <c r="F130" s="1">
        <v>0</v>
      </c>
      <c r="G130" s="2">
        <f t="shared" si="0"/>
        <v>24326768.730240002</v>
      </c>
      <c r="H130" s="2">
        <f t="shared" si="1"/>
        <v>0.2199999988079071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51532012</v>
      </c>
      <c r="D131" s="1">
        <f>'PR-RAS'!E135</f>
        <v>53204828.32</v>
      </c>
      <c r="E131" s="1">
        <v>0</v>
      </c>
      <c r="F131" s="1">
        <v>0</v>
      </c>
      <c r="G131" s="2">
        <f t="shared" si="0"/>
        <v>20532416.9232</v>
      </c>
      <c r="H131" s="2">
        <f t="shared" si="1"/>
        <v>0.32000000029802322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3028292</v>
      </c>
      <c r="D132" s="1">
        <f>'PR-RAS'!E136</f>
        <v>1000000</v>
      </c>
      <c r="E132" s="1">
        <v>0</v>
      </c>
      <c r="F132" s="1">
        <v>0</v>
      </c>
      <c r="G132" s="2">
        <f t="shared" si="0"/>
        <v>658706.25199999998</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8690451</v>
      </c>
      <c r="D133" s="1">
        <f>'PR-RAS'!E137</f>
        <v>8459595.4600000009</v>
      </c>
      <c r="E133" s="1">
        <v>0</v>
      </c>
      <c r="F133" s="1">
        <v>0</v>
      </c>
      <c r="G133" s="2">
        <f t="shared" si="0"/>
        <v>3380472.7334400006</v>
      </c>
      <c r="H133" s="2">
        <f t="shared" si="1"/>
        <v>0.46000000089406967</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8968</v>
      </c>
      <c r="D135" s="1">
        <f>'PR-RAS'!E139</f>
        <v>9873.66</v>
      </c>
      <c r="E135" s="1">
        <v>0</v>
      </c>
      <c r="F135" s="1">
        <v>0</v>
      </c>
      <c r="G135" s="2">
        <f t="shared" si="0"/>
        <v>3847.8528800000004</v>
      </c>
      <c r="H135" s="2">
        <f t="shared" si="1"/>
        <v>0.34000000000014552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8968</v>
      </c>
      <c r="D146" s="1">
        <f>'PR-RAS'!E150</f>
        <v>9873.66</v>
      </c>
      <c r="E146" s="1">
        <v>0</v>
      </c>
      <c r="F146" s="1">
        <v>0</v>
      </c>
      <c r="G146" s="2">
        <f t="shared" si="0"/>
        <v>4163.7213999999994</v>
      </c>
      <c r="H146" s="2">
        <f t="shared" si="1"/>
        <v>0.34000000000014552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67532822</v>
      </c>
      <c r="D147" s="1">
        <f>'PR-RAS'!E151</f>
        <v>75744643.799999997</v>
      </c>
      <c r="E147" s="1">
        <v>0</v>
      </c>
      <c r="F147" s="1">
        <v>0</v>
      </c>
      <c r="G147" s="2">
        <f t="shared" si="0"/>
        <v>31977228.001599997</v>
      </c>
      <c r="H147" s="2">
        <f t="shared" si="1"/>
        <v>0.20000000298023224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50435487</v>
      </c>
      <c r="D148" s="1">
        <f>'PR-RAS'!E152</f>
        <v>52715338.759999998</v>
      </c>
      <c r="E148" s="1">
        <v>0</v>
      </c>
      <c r="F148" s="1">
        <v>0</v>
      </c>
      <c r="G148" s="2">
        <f t="shared" si="0"/>
        <v>22912326.184439994</v>
      </c>
      <c r="H148" s="2">
        <f t="shared" si="1"/>
        <v>0.24000000208616257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42228336</v>
      </c>
      <c r="D149" s="1">
        <f>'PR-RAS'!E153</f>
        <v>44030827.619999997</v>
      </c>
      <c r="E149" s="1">
        <v>0</v>
      </c>
      <c r="F149" s="1">
        <v>0</v>
      </c>
      <c r="G149" s="2">
        <f t="shared" si="0"/>
        <v>19282918.70352</v>
      </c>
      <c r="H149" s="2">
        <f t="shared" si="1"/>
        <v>0.38000000268220901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42228336</v>
      </c>
      <c r="D150" s="1">
        <f>'PR-RAS'!E154</f>
        <v>44030827.619999997</v>
      </c>
      <c r="E150" s="1">
        <v>0</v>
      </c>
      <c r="F150" s="1">
        <v>0</v>
      </c>
      <c r="G150" s="2">
        <f t="shared" si="0"/>
        <v>19413208.694759998</v>
      </c>
      <c r="H150" s="2">
        <f t="shared" si="1"/>
        <v>0.38000000268220901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1325496</v>
      </c>
      <c r="D154" s="1">
        <f>'PR-RAS'!E158</f>
        <v>1500386.27</v>
      </c>
      <c r="E154" s="1">
        <v>0</v>
      </c>
      <c r="F154" s="1">
        <v>0</v>
      </c>
      <c r="G154" s="2">
        <f t="shared" si="0"/>
        <v>661919.08661999996</v>
      </c>
      <c r="H154" s="2">
        <f t="shared" si="1"/>
        <v>0.27000000001862645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6881655</v>
      </c>
      <c r="D155" s="1">
        <f>'PR-RAS'!E159</f>
        <v>7184124.8700000001</v>
      </c>
      <c r="E155" s="1">
        <v>0</v>
      </c>
      <c r="F155" s="1">
        <v>0</v>
      </c>
      <c r="G155" s="2">
        <f t="shared" si="0"/>
        <v>3272485.3299600002</v>
      </c>
      <c r="H155" s="2">
        <f t="shared" si="1"/>
        <v>0.12999999988824129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47903</v>
      </c>
      <c r="D156" s="1">
        <f>'PR-RAS'!E160</f>
        <v>48003.7</v>
      </c>
      <c r="E156" s="1">
        <v>0</v>
      </c>
      <c r="F156" s="1">
        <v>0</v>
      </c>
      <c r="G156" s="2">
        <f t="shared" si="0"/>
        <v>22306.111999999997</v>
      </c>
      <c r="H156" s="2">
        <f t="shared" si="1"/>
        <v>0.30000000000291038</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6833752</v>
      </c>
      <c r="D157" s="1">
        <f>'PR-RAS'!E161</f>
        <v>7136121.1699999999</v>
      </c>
      <c r="E157" s="1">
        <v>0</v>
      </c>
      <c r="F157" s="1">
        <v>0</v>
      </c>
      <c r="G157" s="2">
        <f t="shared" si="0"/>
        <v>3292535.1170399999</v>
      </c>
      <c r="H157" s="2">
        <f t="shared" si="1"/>
        <v>0.16999999992549419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13031584</v>
      </c>
      <c r="D159" s="1">
        <f>'PR-RAS'!E163</f>
        <v>16693000.82</v>
      </c>
      <c r="E159" s="1">
        <v>0</v>
      </c>
      <c r="F159" s="1">
        <v>0</v>
      </c>
      <c r="G159" s="2">
        <f t="shared" si="0"/>
        <v>7333978.5311200004</v>
      </c>
      <c r="H159" s="2">
        <f t="shared" si="1"/>
        <v>0.17999999970197678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1496149</v>
      </c>
      <c r="D160" s="1">
        <f>'PR-RAS'!E164</f>
        <v>2710230.02</v>
      </c>
      <c r="E160" s="1">
        <v>0</v>
      </c>
      <c r="F160" s="1">
        <v>0</v>
      </c>
      <c r="G160" s="2">
        <f t="shared" si="0"/>
        <v>1099740.83736</v>
      </c>
      <c r="H160" s="2">
        <f t="shared" si="1"/>
        <v>2.0000000018626451E-2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627050</v>
      </c>
      <c r="D161" s="1">
        <f>'PR-RAS'!E165</f>
        <v>1693167.19</v>
      </c>
      <c r="E161" s="1">
        <v>0</v>
      </c>
      <c r="F161" s="1">
        <v>0</v>
      </c>
      <c r="G161" s="2">
        <f t="shared" si="0"/>
        <v>642141.50080000004</v>
      </c>
      <c r="H161" s="2">
        <f t="shared" si="1"/>
        <v>0.18999999994412065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661334</v>
      </c>
      <c r="D162" s="1">
        <f>'PR-RAS'!E166</f>
        <v>683603.19</v>
      </c>
      <c r="E162" s="1">
        <v>0</v>
      </c>
      <c r="F162" s="1">
        <v>0</v>
      </c>
      <c r="G162" s="2">
        <f t="shared" si="0"/>
        <v>326595.00117999996</v>
      </c>
      <c r="H162" s="2">
        <f t="shared" si="1"/>
        <v>0.18999999994412065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187815</v>
      </c>
      <c r="D163" s="1">
        <f>'PR-RAS'!E167</f>
        <v>311271.24</v>
      </c>
      <c r="E163" s="1">
        <v>0</v>
      </c>
      <c r="F163" s="1">
        <v>0</v>
      </c>
      <c r="G163" s="2">
        <f t="shared" si="0"/>
        <v>131277.91175999999</v>
      </c>
      <c r="H163" s="2">
        <f t="shared" si="1"/>
        <v>0.23999999999068677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19950</v>
      </c>
      <c r="D164" s="1">
        <f>'PR-RAS'!E168</f>
        <v>22188.400000000001</v>
      </c>
      <c r="E164" s="1">
        <v>0</v>
      </c>
      <c r="F164" s="1">
        <v>0</v>
      </c>
      <c r="G164" s="2">
        <f t="shared" si="0"/>
        <v>10485.268400000001</v>
      </c>
      <c r="H164" s="2">
        <f t="shared" si="1"/>
        <v>0.40000000000145519</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3262629</v>
      </c>
      <c r="D165" s="1">
        <f>'PR-RAS'!E169</f>
        <v>4813005.08</v>
      </c>
      <c r="E165" s="1">
        <v>0</v>
      </c>
      <c r="F165" s="1">
        <v>0</v>
      </c>
      <c r="G165" s="2">
        <f t="shared" si="0"/>
        <v>2113736.8222400001</v>
      </c>
      <c r="H165" s="2">
        <f t="shared" si="1"/>
        <v>8.0000000074505806E-2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598552</v>
      </c>
      <c r="D166" s="1">
        <f>'PR-RAS'!E170</f>
        <v>550983.11</v>
      </c>
      <c r="E166" s="1">
        <v>0</v>
      </c>
      <c r="F166" s="1">
        <v>0</v>
      </c>
      <c r="G166" s="2">
        <f t="shared" si="0"/>
        <v>280585.50630000001</v>
      </c>
      <c r="H166" s="2">
        <f t="shared" si="1"/>
        <v>0.10999999998603016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324106</v>
      </c>
      <c r="D167" s="1">
        <f>'PR-RAS'!E171</f>
        <v>326634.18</v>
      </c>
      <c r="E167" s="1">
        <v>0</v>
      </c>
      <c r="F167" s="1">
        <v>0</v>
      </c>
      <c r="G167" s="2">
        <f t="shared" si="0"/>
        <v>162244.14376000001</v>
      </c>
      <c r="H167" s="2">
        <f t="shared" si="1"/>
        <v>0.17999999999301508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1604143</v>
      </c>
      <c r="D168" s="1">
        <f>'PR-RAS'!E172</f>
        <v>3027598.07</v>
      </c>
      <c r="E168" s="1">
        <v>0</v>
      </c>
      <c r="F168" s="1">
        <v>0</v>
      </c>
      <c r="G168" s="2">
        <f t="shared" si="0"/>
        <v>1279109.63638</v>
      </c>
      <c r="H168" s="2">
        <f t="shared" si="1"/>
        <v>6.9999999832361937E-2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564726</v>
      </c>
      <c r="D169" s="1">
        <f>'PR-RAS'!E173</f>
        <v>671017.68000000005</v>
      </c>
      <c r="E169" s="1">
        <v>0</v>
      </c>
      <c r="F169" s="1">
        <v>0</v>
      </c>
      <c r="G169" s="2">
        <f t="shared" si="0"/>
        <v>320335.90848000004</v>
      </c>
      <c r="H169" s="2">
        <f t="shared" si="1"/>
        <v>0.31999999994877726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105865</v>
      </c>
      <c r="D170" s="1">
        <f>'PR-RAS'!E174</f>
        <v>190888.95999999999</v>
      </c>
      <c r="E170" s="1">
        <v>0</v>
      </c>
      <c r="F170" s="1">
        <v>0</v>
      </c>
      <c r="G170" s="2">
        <f t="shared" si="0"/>
        <v>82411.653480000008</v>
      </c>
      <c r="H170" s="2">
        <f t="shared" si="1"/>
        <v>4.0000000008149073E-2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65237</v>
      </c>
      <c r="D172" s="1">
        <f>'PR-RAS'!E176</f>
        <v>45883.08</v>
      </c>
      <c r="E172" s="1">
        <v>0</v>
      </c>
      <c r="F172" s="1">
        <v>0</v>
      </c>
      <c r="G172" s="2">
        <f t="shared" si="0"/>
        <v>26847.540360000003</v>
      </c>
      <c r="H172" s="2">
        <f t="shared" si="1"/>
        <v>8.000000000174623E-2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7240914</v>
      </c>
      <c r="D173" s="1">
        <f>'PR-RAS'!E177</f>
        <v>6864771.5200000005</v>
      </c>
      <c r="E173" s="1">
        <v>0</v>
      </c>
      <c r="F173" s="1">
        <v>0</v>
      </c>
      <c r="G173" s="2">
        <f t="shared" si="0"/>
        <v>3606918.6108799996</v>
      </c>
      <c r="H173" s="2">
        <f t="shared" si="1"/>
        <v>0.47999999951571226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255920</v>
      </c>
      <c r="D174" s="1">
        <f>'PR-RAS'!E178</f>
        <v>344302.39</v>
      </c>
      <c r="E174" s="1">
        <v>0</v>
      </c>
      <c r="F174" s="1">
        <v>0</v>
      </c>
      <c r="G174" s="2">
        <f t="shared" si="0"/>
        <v>163402.78693999999</v>
      </c>
      <c r="H174" s="2">
        <f t="shared" si="1"/>
        <v>0.39000000001396984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1337033</v>
      </c>
      <c r="D175" s="1">
        <f>'PR-RAS'!E179</f>
        <v>760779.42</v>
      </c>
      <c r="E175" s="1">
        <v>0</v>
      </c>
      <c r="F175" s="1">
        <v>0</v>
      </c>
      <c r="G175" s="2">
        <f t="shared" si="0"/>
        <v>497394.98015999992</v>
      </c>
      <c r="H175" s="2">
        <f t="shared" si="1"/>
        <v>0.42000000004190952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486304</v>
      </c>
      <c r="D176" s="1">
        <f>'PR-RAS'!E180</f>
        <v>583413.18000000005</v>
      </c>
      <c r="E176" s="1">
        <v>0</v>
      </c>
      <c r="F176" s="1">
        <v>0</v>
      </c>
      <c r="G176" s="2">
        <f t="shared" si="0"/>
        <v>289297.81300000002</v>
      </c>
      <c r="H176" s="2">
        <f t="shared" si="1"/>
        <v>0.18000000005122274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487324</v>
      </c>
      <c r="D177" s="1">
        <f>'PR-RAS'!E181</f>
        <v>754524.2</v>
      </c>
      <c r="E177" s="1">
        <v>0</v>
      </c>
      <c r="F177" s="1">
        <v>0</v>
      </c>
      <c r="G177" s="2">
        <f t="shared" si="0"/>
        <v>351361.54239999998</v>
      </c>
      <c r="H177" s="2">
        <f t="shared" si="1"/>
        <v>0.19999999995343387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525821</v>
      </c>
      <c r="D178" s="1">
        <f>'PR-RAS'!E182</f>
        <v>341175.23</v>
      </c>
      <c r="E178" s="1">
        <v>0</v>
      </c>
      <c r="F178" s="1">
        <v>0</v>
      </c>
      <c r="G178" s="2">
        <f t="shared" si="0"/>
        <v>213846.34841999999</v>
      </c>
      <c r="H178" s="2">
        <f t="shared" si="1"/>
        <v>0.22999999998137355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82986</v>
      </c>
      <c r="D179" s="1">
        <f>'PR-RAS'!E183</f>
        <v>229049.27</v>
      </c>
      <c r="E179" s="1">
        <v>0</v>
      </c>
      <c r="F179" s="1">
        <v>0</v>
      </c>
      <c r="G179" s="2">
        <f t="shared" si="0"/>
        <v>96313.048120000007</v>
      </c>
      <c r="H179" s="2">
        <f t="shared" si="1"/>
        <v>0.26999999998952262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3261800</v>
      </c>
      <c r="D180" s="1">
        <f>'PR-RAS'!E184</f>
        <v>3292840.83</v>
      </c>
      <c r="E180" s="1">
        <v>0</v>
      </c>
      <c r="F180" s="1">
        <v>0</v>
      </c>
      <c r="G180" s="2">
        <f t="shared" si="0"/>
        <v>1762699.2171399998</v>
      </c>
      <c r="H180" s="2">
        <f t="shared" si="1"/>
        <v>0.16999999992549419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410985</v>
      </c>
      <c r="D181" s="1">
        <f>'PR-RAS'!E185</f>
        <v>128999.16</v>
      </c>
      <c r="E181" s="1">
        <v>0</v>
      </c>
      <c r="F181" s="1">
        <v>0</v>
      </c>
      <c r="G181" s="2">
        <f t="shared" si="0"/>
        <v>120416.9976</v>
      </c>
      <c r="H181" s="2">
        <f t="shared" si="1"/>
        <v>0.16000000000349246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392741</v>
      </c>
      <c r="D182" s="1">
        <f>'PR-RAS'!E186</f>
        <v>429687.84</v>
      </c>
      <c r="E182" s="1">
        <v>0</v>
      </c>
      <c r="F182" s="1">
        <v>0</v>
      </c>
      <c r="G182" s="2">
        <f t="shared" si="0"/>
        <v>226633.11908000003</v>
      </c>
      <c r="H182" s="2">
        <f t="shared" si="1"/>
        <v>0.15999999997438863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371038</v>
      </c>
      <c r="D183" s="1">
        <f>'PR-RAS'!E187</f>
        <v>776654.86</v>
      </c>
      <c r="E183" s="1">
        <v>0</v>
      </c>
      <c r="F183" s="1">
        <v>0</v>
      </c>
      <c r="G183" s="2">
        <f t="shared" si="0"/>
        <v>350231.28503999999</v>
      </c>
      <c r="H183" s="2">
        <f t="shared" si="1"/>
        <v>0.14000000001396984</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660854</v>
      </c>
      <c r="D184" s="1">
        <f>'PR-RAS'!E188</f>
        <v>1528339.34</v>
      </c>
      <c r="E184" s="1">
        <v>0</v>
      </c>
      <c r="F184" s="1">
        <v>0</v>
      </c>
      <c r="G184" s="2">
        <f t="shared" si="0"/>
        <v>680308.48044000007</v>
      </c>
      <c r="H184" s="2">
        <f t="shared" si="1"/>
        <v>0.34000000008381903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84134</v>
      </c>
      <c r="D186" s="1">
        <f>'PR-RAS'!E190</f>
        <v>52403.88</v>
      </c>
      <c r="E186" s="1">
        <v>0</v>
      </c>
      <c r="F186" s="1">
        <v>0</v>
      </c>
      <c r="G186" s="2">
        <f t="shared" si="0"/>
        <v>34954.225599999998</v>
      </c>
      <c r="H186" s="2">
        <f t="shared" si="1"/>
        <v>0.12000000000261934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141693</v>
      </c>
      <c r="D187" s="1">
        <f>'PR-RAS'!E191</f>
        <v>375857.4</v>
      </c>
      <c r="E187" s="1">
        <v>0</v>
      </c>
      <c r="F187" s="1">
        <v>0</v>
      </c>
      <c r="G187" s="2">
        <f t="shared" si="0"/>
        <v>166173.85080000001</v>
      </c>
      <c r="H187" s="2">
        <f t="shared" si="1"/>
        <v>0.40000000002328306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43094</v>
      </c>
      <c r="D188" s="1">
        <f>'PR-RAS'!E192</f>
        <v>28625.73</v>
      </c>
      <c r="E188" s="1">
        <v>0</v>
      </c>
      <c r="F188" s="1">
        <v>0</v>
      </c>
      <c r="G188" s="2">
        <f t="shared" si="0"/>
        <v>18764.601019999998</v>
      </c>
      <c r="H188" s="2">
        <f t="shared" si="1"/>
        <v>0.27000000000043656</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120817</v>
      </c>
      <c r="D189" s="1">
        <f>'PR-RAS'!E193</f>
        <v>195935.79</v>
      </c>
      <c r="E189" s="1">
        <v>0</v>
      </c>
      <c r="F189" s="1">
        <v>0</v>
      </c>
      <c r="G189" s="2">
        <f t="shared" si="0"/>
        <v>96385.453040000008</v>
      </c>
      <c r="H189" s="2">
        <f t="shared" si="1"/>
        <v>0.20999999999185093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271116</v>
      </c>
      <c r="D191" s="1">
        <f>'PR-RAS'!E195</f>
        <v>875516.54</v>
      </c>
      <c r="E191" s="1">
        <v>0</v>
      </c>
      <c r="F191" s="1">
        <v>0</v>
      </c>
      <c r="G191" s="2">
        <f t="shared" si="0"/>
        <v>384208.32520000002</v>
      </c>
      <c r="H191" s="2">
        <f t="shared" si="1"/>
        <v>0.4599999999627471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751212</v>
      </c>
      <c r="D192" s="1">
        <f>'PR-RAS'!E196</f>
        <v>622607.92999999993</v>
      </c>
      <c r="E192" s="1">
        <v>0</v>
      </c>
      <c r="F192" s="1">
        <v>0</v>
      </c>
      <c r="G192" s="2">
        <f t="shared" si="0"/>
        <v>381317.72125999996</v>
      </c>
      <c r="H192" s="2">
        <f t="shared" si="1"/>
        <v>7.000000006519258E-2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710134</v>
      </c>
      <c r="D198" s="1">
        <f>'PR-RAS'!E202</f>
        <v>490111.47</v>
      </c>
      <c r="E198" s="1">
        <v>0</v>
      </c>
      <c r="F198" s="1">
        <v>0</v>
      </c>
      <c r="G198" s="2">
        <f t="shared" si="0"/>
        <v>333000.31718000001</v>
      </c>
      <c r="H198" s="2">
        <f t="shared" si="1"/>
        <v>0.46999999997206032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710134</v>
      </c>
      <c r="D201" s="1">
        <f>'PR-RAS'!E205</f>
        <v>490111.47</v>
      </c>
      <c r="E201" s="1">
        <v>0</v>
      </c>
      <c r="F201" s="1">
        <v>0</v>
      </c>
      <c r="G201" s="2">
        <f t="shared" si="0"/>
        <v>338071.38800000004</v>
      </c>
      <c r="H201" s="2">
        <f t="shared" si="1"/>
        <v>0.46999999997206032</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41078</v>
      </c>
      <c r="D206" s="1">
        <f>'PR-RAS'!E210</f>
        <v>132496.46</v>
      </c>
      <c r="E206" s="1">
        <v>0</v>
      </c>
      <c r="F206" s="1">
        <v>0</v>
      </c>
      <c r="G206" s="2">
        <f t="shared" si="0"/>
        <v>62744.538599999993</v>
      </c>
      <c r="H206" s="2">
        <f t="shared" si="1"/>
        <v>0.45999999999185093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37670</v>
      </c>
      <c r="D207" s="1">
        <f>'PR-RAS'!E211</f>
        <v>82889.09</v>
      </c>
      <c r="E207" s="1">
        <v>0</v>
      </c>
      <c r="F207" s="1">
        <v>0</v>
      </c>
      <c r="G207" s="2">
        <f t="shared" si="0"/>
        <v>41910.325079999995</v>
      </c>
      <c r="H207" s="2">
        <f t="shared" si="1"/>
        <v>8.999999999650754E-2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313</v>
      </c>
      <c r="D208" s="1">
        <f>'PR-RAS'!E212</f>
        <v>42771.38</v>
      </c>
      <c r="E208" s="1">
        <v>0</v>
      </c>
      <c r="F208" s="1">
        <v>0</v>
      </c>
      <c r="G208" s="2">
        <f t="shared" si="0"/>
        <v>17772.142319999999</v>
      </c>
      <c r="H208" s="2">
        <f t="shared" si="1"/>
        <v>0.37999999999738066</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3095</v>
      </c>
      <c r="D209" s="1">
        <f>'PR-RAS'!E213</f>
        <v>6835.99</v>
      </c>
      <c r="E209" s="1">
        <v>0</v>
      </c>
      <c r="F209" s="1">
        <v>0</v>
      </c>
      <c r="G209" s="2">
        <f t="shared" si="0"/>
        <v>3487.5318399999996</v>
      </c>
      <c r="H209" s="2">
        <f t="shared" si="1"/>
        <v>1.0000000000218279E-2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13630.77</v>
      </c>
      <c r="E211" s="1">
        <v>0</v>
      </c>
      <c r="F211" s="1">
        <v>0</v>
      </c>
      <c r="G211" s="2">
        <f t="shared" si="0"/>
        <v>5724.9233999999997</v>
      </c>
      <c r="H211" s="2">
        <f t="shared" si="1"/>
        <v>0.22999999999956344</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13630.77</v>
      </c>
      <c r="E219" s="1">
        <v>0</v>
      </c>
      <c r="F219" s="1">
        <v>0</v>
      </c>
      <c r="G219" s="2">
        <f t="shared" si="0"/>
        <v>5943.0157200000003</v>
      </c>
      <c r="H219" s="2">
        <f t="shared" si="1"/>
        <v>0.22999999999956344</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2487250</v>
      </c>
      <c r="D220" s="1">
        <f>'PR-RAS'!E224</f>
        <v>4309758.4399999995</v>
      </c>
      <c r="E220" s="1">
        <v>0</v>
      </c>
      <c r="F220" s="1">
        <v>0</v>
      </c>
      <c r="G220" s="2">
        <f t="shared" si="0"/>
        <v>2432381.9467199999</v>
      </c>
      <c r="H220" s="2">
        <f t="shared" si="1"/>
        <v>0.43999999947845936</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2106357</v>
      </c>
      <c r="D221" s="1">
        <f>'PR-RAS'!E225</f>
        <v>3647524.25</v>
      </c>
      <c r="E221" s="1">
        <v>0</v>
      </c>
      <c r="F221" s="1">
        <v>0</v>
      </c>
      <c r="G221" s="2">
        <f t="shared" si="0"/>
        <v>2068309.21</v>
      </c>
      <c r="H221" s="2">
        <f t="shared" si="1"/>
        <v>0.25</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2106357</v>
      </c>
      <c r="D222" s="1">
        <f>'PR-RAS'!E226</f>
        <v>3647524.25</v>
      </c>
      <c r="E222" s="1">
        <v>0</v>
      </c>
      <c r="F222" s="1">
        <v>0</v>
      </c>
      <c r="G222" s="2">
        <f t="shared" si="0"/>
        <v>2077710.6155000001</v>
      </c>
      <c r="H222" s="2">
        <f t="shared" si="1"/>
        <v>0.25</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24000</v>
      </c>
      <c r="D240" s="1">
        <f>'PR-RAS'!E244</f>
        <v>167388.44</v>
      </c>
      <c r="E240" s="1">
        <v>0</v>
      </c>
      <c r="F240" s="1">
        <v>0</v>
      </c>
      <c r="G240" s="2">
        <f t="shared" si="0"/>
        <v>85747.674319999991</v>
      </c>
      <c r="H240" s="2">
        <f t="shared" si="1"/>
        <v>0.44000000000232831</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24000</v>
      </c>
      <c r="D241" s="1">
        <f>'PR-RAS'!E245</f>
        <v>167388.44</v>
      </c>
      <c r="E241" s="1">
        <v>0</v>
      </c>
      <c r="F241" s="1">
        <v>0</v>
      </c>
      <c r="G241" s="2">
        <f t="shared" si="0"/>
        <v>86106.451199999996</v>
      </c>
      <c r="H241" s="2">
        <f t="shared" si="1"/>
        <v>0.44000000000232831</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356893</v>
      </c>
      <c r="D243" s="1">
        <f>'PR-RAS'!E247</f>
        <v>494845.75</v>
      </c>
      <c r="E243" s="1">
        <v>0</v>
      </c>
      <c r="F243" s="1">
        <v>0</v>
      </c>
      <c r="G243" s="2">
        <f t="shared" si="0"/>
        <v>325873.44899999996</v>
      </c>
      <c r="H243" s="2">
        <f t="shared" si="1"/>
        <v>0.25</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1391</v>
      </c>
      <c r="D244" s="1">
        <f>'PR-RAS'!E248</f>
        <v>0</v>
      </c>
      <c r="E244" s="1">
        <v>0</v>
      </c>
      <c r="F244" s="1">
        <v>0</v>
      </c>
      <c r="G244" s="2">
        <f t="shared" si="0"/>
        <v>338.01299999999998</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355502</v>
      </c>
      <c r="D246" s="1">
        <f>'PR-RAS'!E250</f>
        <v>494845.75</v>
      </c>
      <c r="E246" s="1">
        <v>0</v>
      </c>
      <c r="F246" s="1">
        <v>0</v>
      </c>
      <c r="G246" s="2">
        <f t="shared" si="0"/>
        <v>329572.40749999997</v>
      </c>
      <c r="H246" s="2">
        <f t="shared" si="1"/>
        <v>0.25</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742260</v>
      </c>
      <c r="D248" s="1">
        <f>'PR-RAS'!E252</f>
        <v>1371675.97</v>
      </c>
      <c r="E248" s="1">
        <v>0</v>
      </c>
      <c r="F248" s="1">
        <v>0</v>
      </c>
      <c r="G248" s="2">
        <f t="shared" si="0"/>
        <v>860946.14917999995</v>
      </c>
      <c r="H248" s="2">
        <f t="shared" si="1"/>
        <v>3.0000000027939677E-2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742260</v>
      </c>
      <c r="D255" s="1">
        <f>'PR-RAS'!E259</f>
        <v>1371675.97</v>
      </c>
      <c r="E255" s="1">
        <v>0</v>
      </c>
      <c r="F255" s="1">
        <v>0</v>
      </c>
      <c r="G255" s="2">
        <f t="shared" si="0"/>
        <v>885345.43276</v>
      </c>
      <c r="H255" s="2">
        <f t="shared" si="1"/>
        <v>3.0000000027939677E-2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742260</v>
      </c>
      <c r="D256" s="1">
        <f>'PR-RAS'!E260</f>
        <v>1371675.97</v>
      </c>
      <c r="E256" s="1">
        <v>0</v>
      </c>
      <c r="F256" s="1">
        <v>0</v>
      </c>
      <c r="G256" s="2">
        <f t="shared" si="0"/>
        <v>888831.04469999997</v>
      </c>
      <c r="H256" s="2">
        <f t="shared" si="1"/>
        <v>3.0000000027939677E-2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85029</v>
      </c>
      <c r="D259" s="1">
        <f>'PR-RAS'!E263</f>
        <v>18631.11</v>
      </c>
      <c r="E259" s="1">
        <v>0</v>
      </c>
      <c r="F259" s="1">
        <v>0</v>
      </c>
      <c r="G259" s="2">
        <f t="shared" si="0"/>
        <v>31551.134760000001</v>
      </c>
      <c r="H259" s="2">
        <f t="shared" si="1"/>
        <v>0.11000000000058208</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85029</v>
      </c>
      <c r="D260" s="1">
        <f>'PR-RAS'!E264</f>
        <v>18631.11</v>
      </c>
      <c r="E260" s="1">
        <v>0</v>
      </c>
      <c r="F260" s="1">
        <v>0</v>
      </c>
      <c r="G260" s="2">
        <f t="shared" si="0"/>
        <v>31673.42598</v>
      </c>
      <c r="H260" s="2">
        <f t="shared" si="1"/>
        <v>0.11000000000058208</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50600</v>
      </c>
      <c r="D261" s="1">
        <f>'PR-RAS'!E265</f>
        <v>8723.91</v>
      </c>
      <c r="E261" s="1">
        <v>0</v>
      </c>
      <c r="F261" s="1">
        <v>0</v>
      </c>
      <c r="G261" s="2">
        <f t="shared" si="0"/>
        <v>17692.433200000003</v>
      </c>
      <c r="H261" s="2">
        <f t="shared" si="1"/>
        <v>9.0000000000145519E-2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34429</v>
      </c>
      <c r="D263" s="1">
        <f>'PR-RAS'!E267</f>
        <v>9907.2000000000007</v>
      </c>
      <c r="E263" s="1">
        <v>0</v>
      </c>
      <c r="F263" s="1">
        <v>0</v>
      </c>
      <c r="G263" s="2">
        <f t="shared" si="0"/>
        <v>14211.7708</v>
      </c>
      <c r="H263" s="2">
        <f t="shared" si="1"/>
        <v>0.2000000000007276</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67532822</v>
      </c>
      <c r="D285" s="1">
        <f>'PR-RAS'!E289</f>
        <v>75744643.799999997</v>
      </c>
      <c r="E285" s="1">
        <v>0</v>
      </c>
      <c r="F285" s="1">
        <v>0</v>
      </c>
      <c r="G285" s="2">
        <f t="shared" si="8"/>
        <v>62202279.126399994</v>
      </c>
      <c r="H285" s="2">
        <f t="shared" si="9"/>
        <v>0.20000000298023224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32837627</v>
      </c>
      <c r="D286" s="1">
        <f>'PR-RAS'!E290</f>
        <v>11940039.75</v>
      </c>
      <c r="E286" s="1">
        <v>0</v>
      </c>
      <c r="F286" s="1">
        <v>0</v>
      </c>
      <c r="G286" s="2">
        <f t="shared" si="8"/>
        <v>16164546.352499999</v>
      </c>
      <c r="H286" s="2">
        <f t="shared" si="9"/>
        <v>0.25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61662233</v>
      </c>
      <c r="D288" s="1">
        <f>'PR-RAS'!E292</f>
        <v>66796830.700000003</v>
      </c>
      <c r="E288" s="1">
        <v>0</v>
      </c>
      <c r="F288" s="1">
        <v>0</v>
      </c>
      <c r="G288" s="2">
        <f t="shared" si="8"/>
        <v>56038441.6928</v>
      </c>
      <c r="H288" s="2">
        <f t="shared" si="9"/>
        <v>0.29999999701976776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3316572</v>
      </c>
      <c r="D290" s="1">
        <f>'PR-RAS'!E294</f>
        <v>3940581.85</v>
      </c>
      <c r="E290" s="1">
        <v>0</v>
      </c>
      <c r="F290" s="1">
        <v>0</v>
      </c>
      <c r="G290" s="2">
        <f t="shared" si="8"/>
        <v>3236145.6172999996</v>
      </c>
      <c r="H290" s="2">
        <f t="shared" si="9"/>
        <v>0.14999999990686774</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3414816</v>
      </c>
      <c r="D291" s="1">
        <f>'PR-RAS'!E295</f>
        <v>4038831.85</v>
      </c>
      <c r="E291" s="1">
        <v>0</v>
      </c>
      <c r="F291" s="1">
        <v>0</v>
      </c>
      <c r="G291" s="2">
        <f t="shared" si="8"/>
        <v>3332819.1129999994</v>
      </c>
      <c r="H291" s="2">
        <f t="shared" si="9"/>
        <v>0.14999999990686774</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20040</v>
      </c>
      <c r="D293" s="1">
        <f>'PR-RAS'!E298</f>
        <v>82404</v>
      </c>
      <c r="E293" s="1">
        <v>0</v>
      </c>
      <c r="F293" s="1">
        <v>0</v>
      </c>
      <c r="G293" s="2">
        <f t="shared" si="8"/>
        <v>53975.615999999995</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80000</v>
      </c>
      <c r="E294" s="1">
        <v>0</v>
      </c>
      <c r="F294" s="1">
        <v>0</v>
      </c>
      <c r="G294" s="2">
        <f t="shared" si="8"/>
        <v>46880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80000</v>
      </c>
      <c r="E299" s="1">
        <v>0</v>
      </c>
      <c r="F299" s="1">
        <v>0</v>
      </c>
      <c r="G299" s="2">
        <f t="shared" si="8"/>
        <v>47680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80000</v>
      </c>
      <c r="E303" s="1">
        <v>0</v>
      </c>
      <c r="F303" s="1">
        <v>0</v>
      </c>
      <c r="G303" s="2">
        <f t="shared" si="8"/>
        <v>48320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20040</v>
      </c>
      <c r="D306" s="1">
        <f>'PR-RAS'!E311</f>
        <v>2404</v>
      </c>
      <c r="E306" s="1">
        <v>0</v>
      </c>
      <c r="F306" s="1">
        <v>0</v>
      </c>
      <c r="G306" s="2">
        <f t="shared" si="8"/>
        <v>7578.6399999999994</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20040</v>
      </c>
      <c r="D321" s="1">
        <f>'PR-RAS'!E326</f>
        <v>2404</v>
      </c>
      <c r="E321" s="1">
        <v>0</v>
      </c>
      <c r="F321" s="1">
        <v>0</v>
      </c>
      <c r="G321" s="2">
        <f t="shared" si="8"/>
        <v>7951.3600000000006</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20040</v>
      </c>
      <c r="D322" s="1">
        <f>'PR-RAS'!E327</f>
        <v>2404</v>
      </c>
      <c r="E322" s="1">
        <v>0</v>
      </c>
      <c r="F322" s="1">
        <v>0</v>
      </c>
      <c r="G322" s="2">
        <f t="shared" si="8"/>
        <v>7976.2080000000005</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5103777</v>
      </c>
      <c r="D345" s="1">
        <f>'PR-RAS'!E350</f>
        <v>2423271.4</v>
      </c>
      <c r="E345" s="1">
        <v>0</v>
      </c>
      <c r="F345" s="1">
        <v>0</v>
      </c>
      <c r="G345" s="2">
        <f t="shared" si="8"/>
        <v>3422910.0112000001</v>
      </c>
      <c r="H345" s="2">
        <f t="shared" si="9"/>
        <v>0.39999999990686774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648055</v>
      </c>
      <c r="D346" s="1">
        <f>'PR-RAS'!E351</f>
        <v>11826.6</v>
      </c>
      <c r="E346" s="1">
        <v>0</v>
      </c>
      <c r="F346" s="1">
        <v>0</v>
      </c>
      <c r="G346" s="2">
        <f t="shared" si="8"/>
        <v>231739.32899999997</v>
      </c>
      <c r="H346" s="2">
        <f t="shared" si="9"/>
        <v>0.3999999999996362</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648055</v>
      </c>
      <c r="D351" s="1">
        <f>'PR-RAS'!E356</f>
        <v>11826.6</v>
      </c>
      <c r="E351" s="1">
        <v>0</v>
      </c>
      <c r="F351" s="1">
        <v>0</v>
      </c>
      <c r="G351" s="2">
        <f t="shared" si="8"/>
        <v>235097.86999999997</v>
      </c>
      <c r="H351" s="2">
        <f t="shared" si="9"/>
        <v>0.3999999999996362</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648055</v>
      </c>
      <c r="D355" s="1">
        <f>'PR-RAS'!E360</f>
        <v>11826.6</v>
      </c>
      <c r="E355" s="1">
        <v>0</v>
      </c>
      <c r="F355" s="1">
        <v>0</v>
      </c>
      <c r="G355" s="2">
        <f t="shared" si="8"/>
        <v>237784.70279999997</v>
      </c>
      <c r="H355" s="2">
        <f t="shared" si="9"/>
        <v>0.3999999999996362</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4455722</v>
      </c>
      <c r="D358" s="1">
        <f>'PR-RAS'!E363</f>
        <v>2411444.7999999998</v>
      </c>
      <c r="E358" s="1">
        <v>0</v>
      </c>
      <c r="F358" s="1">
        <v>0</v>
      </c>
      <c r="G358" s="2">
        <f t="shared" si="8"/>
        <v>3312464.3411999997</v>
      </c>
      <c r="H358" s="2">
        <f t="shared" si="9"/>
        <v>0.20000000018626451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293449</v>
      </c>
      <c r="D359" s="1">
        <f>'PR-RAS'!E364</f>
        <v>349785.16</v>
      </c>
      <c r="E359" s="1">
        <v>0</v>
      </c>
      <c r="F359" s="1">
        <v>0</v>
      </c>
      <c r="G359" s="2">
        <f t="shared" si="8"/>
        <v>355500.91655999998</v>
      </c>
      <c r="H359" s="2">
        <f t="shared" si="9"/>
        <v>0.15999999997438863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293449</v>
      </c>
      <c r="D361" s="1">
        <f>'PR-RAS'!E366</f>
        <v>349785.16</v>
      </c>
      <c r="E361" s="1">
        <v>0</v>
      </c>
      <c r="F361" s="1">
        <v>0</v>
      </c>
      <c r="G361" s="2">
        <f t="shared" si="8"/>
        <v>357486.95519999997</v>
      </c>
      <c r="H361" s="2">
        <f t="shared" si="9"/>
        <v>0.15999999997438863</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4051065</v>
      </c>
      <c r="D364" s="1">
        <f>'PR-RAS'!E369</f>
        <v>2025616.6500000001</v>
      </c>
      <c r="E364" s="1">
        <v>0</v>
      </c>
      <c r="F364" s="1">
        <v>0</v>
      </c>
      <c r="G364" s="2">
        <f t="shared" si="8"/>
        <v>2941134.2829</v>
      </c>
      <c r="H364" s="2">
        <f t="shared" si="9"/>
        <v>0.34999999986030161</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920124</v>
      </c>
      <c r="D365" s="1">
        <f>'PR-RAS'!E370</f>
        <v>790090.13</v>
      </c>
      <c r="E365" s="1">
        <v>0</v>
      </c>
      <c r="F365" s="1">
        <v>0</v>
      </c>
      <c r="G365" s="2">
        <f t="shared" si="8"/>
        <v>910110.75063999987</v>
      </c>
      <c r="H365" s="2">
        <f t="shared" si="9"/>
        <v>0.13000000000465661</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9687.5</v>
      </c>
      <c r="E366" s="1">
        <v>0</v>
      </c>
      <c r="F366" s="1">
        <v>0</v>
      </c>
      <c r="G366" s="2">
        <f t="shared" si="8"/>
        <v>7071.875</v>
      </c>
      <c r="H366" s="2">
        <f t="shared" si="9"/>
        <v>0.5</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9819</v>
      </c>
      <c r="D367" s="1">
        <f>'PR-RAS'!E372</f>
        <v>26135.5</v>
      </c>
      <c r="E367" s="1">
        <v>0</v>
      </c>
      <c r="F367" s="1">
        <v>0</v>
      </c>
      <c r="G367" s="2">
        <f t="shared" si="8"/>
        <v>22724.94</v>
      </c>
      <c r="H367" s="2">
        <f t="shared" si="9"/>
        <v>0.5</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474798</v>
      </c>
      <c r="D368" s="1">
        <f>'PR-RAS'!E373</f>
        <v>219326.68</v>
      </c>
      <c r="E368" s="1">
        <v>0</v>
      </c>
      <c r="F368" s="1">
        <v>0</v>
      </c>
      <c r="G368" s="2">
        <f t="shared" si="8"/>
        <v>335236.64912000002</v>
      </c>
      <c r="H368" s="2">
        <f t="shared" si="9"/>
        <v>0.32000000000698492</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606767</v>
      </c>
      <c r="D369" s="1">
        <f>'PR-RAS'!E374</f>
        <v>799829.14</v>
      </c>
      <c r="E369" s="1">
        <v>0</v>
      </c>
      <c r="F369" s="1">
        <v>0</v>
      </c>
      <c r="G369" s="2">
        <f t="shared" si="8"/>
        <v>811964.5030400001</v>
      </c>
      <c r="H369" s="2">
        <f t="shared" si="9"/>
        <v>0.14000000001396984</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2039557</v>
      </c>
      <c r="D371" s="1">
        <f>'PR-RAS'!E376</f>
        <v>180547.7</v>
      </c>
      <c r="E371" s="1">
        <v>0</v>
      </c>
      <c r="F371" s="1">
        <v>0</v>
      </c>
      <c r="G371" s="2">
        <f t="shared" si="8"/>
        <v>888241.38799999992</v>
      </c>
      <c r="H371" s="2">
        <f t="shared" si="9"/>
        <v>0.29999999998835847</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86480</v>
      </c>
      <c r="D373" s="1">
        <f>'PR-RAS'!E378</f>
        <v>2275.71</v>
      </c>
      <c r="E373" s="1">
        <v>0</v>
      </c>
      <c r="F373" s="1">
        <v>0</v>
      </c>
      <c r="G373" s="2">
        <f t="shared" si="8"/>
        <v>33863.688239999996</v>
      </c>
      <c r="H373" s="2">
        <f t="shared" si="9"/>
        <v>0.28999999999996362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86480</v>
      </c>
      <c r="D374" s="1">
        <f>'PR-RAS'!E379</f>
        <v>2275.71</v>
      </c>
      <c r="E374" s="1">
        <v>0</v>
      </c>
      <c r="F374" s="1">
        <v>0</v>
      </c>
      <c r="G374" s="2">
        <f t="shared" si="8"/>
        <v>33954.719660000002</v>
      </c>
      <c r="H374" s="2">
        <f t="shared" si="9"/>
        <v>0.28999999999996362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24728</v>
      </c>
      <c r="D378" s="1">
        <f>'PR-RAS'!E383</f>
        <v>33767.279999999999</v>
      </c>
      <c r="E378" s="1">
        <v>0</v>
      </c>
      <c r="F378" s="1">
        <v>0</v>
      </c>
      <c r="G378" s="2">
        <f t="shared" si="8"/>
        <v>34782.985119999998</v>
      </c>
      <c r="H378" s="2">
        <f t="shared" si="9"/>
        <v>0.27999999999883585</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24728</v>
      </c>
      <c r="D379" s="1">
        <f>'PR-RAS'!E384</f>
        <v>33767.279999999999</v>
      </c>
      <c r="E379" s="1">
        <v>0</v>
      </c>
      <c r="F379" s="1">
        <v>0</v>
      </c>
      <c r="G379" s="2">
        <f t="shared" si="8"/>
        <v>34875.24768</v>
      </c>
      <c r="H379" s="2">
        <f t="shared" si="9"/>
        <v>0.27999999999883585</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5083737</v>
      </c>
      <c r="D403" s="1">
        <f>'PR-RAS'!E408</f>
        <v>2340867.4</v>
      </c>
      <c r="E403" s="1">
        <v>0</v>
      </c>
      <c r="F403" s="1">
        <v>0</v>
      </c>
      <c r="G403" s="2">
        <f t="shared" si="8"/>
        <v>3925719.6636000006</v>
      </c>
      <c r="H403" s="2">
        <f t="shared" si="9"/>
        <v>0.39999999990686774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103740459</v>
      </c>
      <c r="D405" s="1">
        <f>'PR-RAS'!E410</f>
        <v>81128226.939999998</v>
      </c>
      <c r="E405" s="1">
        <v>0</v>
      </c>
      <c r="F405" s="1">
        <v>0</v>
      </c>
      <c r="G405" s="2">
        <f t="shared" si="8"/>
        <v>107462752.80352001</v>
      </c>
      <c r="H405" s="2">
        <f t="shared" si="9"/>
        <v>6.0000002384185791E-2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100390489</v>
      </c>
      <c r="D407" s="1">
        <f>'PR-RAS'!E412</f>
        <v>87767087.549999997</v>
      </c>
      <c r="E407" s="1">
        <v>0</v>
      </c>
      <c r="F407" s="1">
        <v>0</v>
      </c>
      <c r="G407" s="2">
        <f t="shared" si="8"/>
        <v>112025413.62460002</v>
      </c>
      <c r="H407" s="2">
        <f t="shared" si="9"/>
        <v>0.45000000298023224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72636599</v>
      </c>
      <c r="D408" s="1">
        <f>'PR-RAS'!E413</f>
        <v>78167915.200000003</v>
      </c>
      <c r="E408" s="1">
        <v>0</v>
      </c>
      <c r="F408" s="1">
        <v>0</v>
      </c>
      <c r="G408" s="2">
        <f t="shared" si="8"/>
        <v>93191778.765799999</v>
      </c>
      <c r="H408" s="2">
        <f t="shared" si="9"/>
        <v>0.20000000298023224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27753890</v>
      </c>
      <c r="D409" s="1">
        <f>'PR-RAS'!E414</f>
        <v>9599172.349999994</v>
      </c>
      <c r="E409" s="1">
        <v>0</v>
      </c>
      <c r="F409" s="1">
        <v>0</v>
      </c>
      <c r="G409" s="2">
        <f t="shared" si="8"/>
        <v>19156511.757599995</v>
      </c>
      <c r="H409" s="2">
        <f t="shared" si="9"/>
        <v>0.34999999403953552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42078226</v>
      </c>
      <c r="D412" s="1">
        <f>'PR-RAS'!E417</f>
        <v>14331396.239999995</v>
      </c>
      <c r="E412" s="1">
        <v>0</v>
      </c>
      <c r="F412" s="1">
        <v>0</v>
      </c>
      <c r="G412" s="2">
        <f t="shared" si="8"/>
        <v>29074558.595279995</v>
      </c>
      <c r="H412" s="2">
        <f t="shared" si="9"/>
        <v>0.23999999463558197</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3316572</v>
      </c>
      <c r="D413" s="1">
        <f>'PR-RAS'!E418</f>
        <v>3940581.85</v>
      </c>
      <c r="E413" s="1">
        <v>0</v>
      </c>
      <c r="F413" s="1">
        <v>0</v>
      </c>
      <c r="G413" s="2">
        <f t="shared" si="8"/>
        <v>4613467.1083999993</v>
      </c>
      <c r="H413" s="2">
        <f t="shared" si="9"/>
        <v>0.14999999990686774</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420000</v>
      </c>
      <c r="D414" s="1">
        <f>'PR-RAS'!E420</f>
        <v>0</v>
      </c>
      <c r="E414" s="1">
        <v>0</v>
      </c>
      <c r="F414" s="1">
        <v>0</v>
      </c>
      <c r="G414" s="2">
        <f t="shared" si="8"/>
        <v>173460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420000</v>
      </c>
      <c r="D415" s="1">
        <f>'PR-RAS'!E421</f>
        <v>0</v>
      </c>
      <c r="E415" s="1">
        <v>0</v>
      </c>
      <c r="F415" s="1">
        <v>0</v>
      </c>
      <c r="G415" s="2">
        <f t="shared" si="8"/>
        <v>173880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420000</v>
      </c>
      <c r="D449" s="1">
        <f>'PR-RAS'!E455</f>
        <v>0</v>
      </c>
      <c r="E449" s="1">
        <v>0</v>
      </c>
      <c r="F449" s="1">
        <v>0</v>
      </c>
      <c r="G449" s="2">
        <f t="shared" si="8"/>
        <v>188160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420000</v>
      </c>
      <c r="D450" s="1">
        <f>'PR-RAS'!E456</f>
        <v>0</v>
      </c>
      <c r="E450" s="1">
        <v>0</v>
      </c>
      <c r="F450" s="1">
        <v>0</v>
      </c>
      <c r="G450" s="2">
        <f t="shared" si="8"/>
        <v>188580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7897842</v>
      </c>
      <c r="D522" s="1">
        <f>'PR-RAS'!E528</f>
        <v>7898760.8899999997</v>
      </c>
      <c r="E522" s="1">
        <v>0</v>
      </c>
      <c r="F522" s="1">
        <v>0</v>
      </c>
      <c r="G522" s="2">
        <f t="shared" ref="G522:G809" si="10">(B522/1000)*(C522*1+D522*2)</f>
        <v>12345284.529380001</v>
      </c>
      <c r="H522" s="2">
        <f t="shared" ref="H522:H809" si="11">ABS(C522-ROUND(C522,0))+ABS(D522-ROUND(D522,0))</f>
        <v>0.11000000033527613</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7897842</v>
      </c>
      <c r="D587" s="1">
        <f>'PR-RAS'!E593</f>
        <v>7898760.8899999997</v>
      </c>
      <c r="E587" s="1">
        <v>0</v>
      </c>
      <c r="F587" s="1">
        <v>0</v>
      </c>
      <c r="G587" s="2">
        <f t="shared" si="10"/>
        <v>13885483.175079999</v>
      </c>
      <c r="H587" s="2">
        <f t="shared" si="11"/>
        <v>0.11000000033527613</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7897842</v>
      </c>
      <c r="D599" s="1">
        <f>'PR-RAS'!E605</f>
        <v>7898760.8899999997</v>
      </c>
      <c r="E599" s="1">
        <v>0</v>
      </c>
      <c r="F599" s="1">
        <v>0</v>
      </c>
      <c r="G599" s="2">
        <f t="shared" si="10"/>
        <v>14169827.540440001</v>
      </c>
      <c r="H599" s="2">
        <f t="shared" si="11"/>
        <v>0.11000000033527613</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7897842</v>
      </c>
      <c r="D600" s="1">
        <f>'PR-RAS'!E606</f>
        <v>7898760.8899999997</v>
      </c>
      <c r="E600" s="1">
        <v>0</v>
      </c>
      <c r="F600" s="1">
        <v>0</v>
      </c>
      <c r="G600" s="2">
        <f t="shared" si="10"/>
        <v>14193522.90422</v>
      </c>
      <c r="H600" s="2">
        <f t="shared" si="11"/>
        <v>0.11000000033527613</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7477842</v>
      </c>
      <c r="D630" s="1">
        <f>'PR-RAS'!E636</f>
        <v>7898760.8899999997</v>
      </c>
      <c r="E630" s="1">
        <v>0</v>
      </c>
      <c r="F630" s="1">
        <v>0</v>
      </c>
      <c r="G630" s="2">
        <f t="shared" si="10"/>
        <v>14640203.817620002</v>
      </c>
      <c r="H630" s="2">
        <f t="shared" si="11"/>
        <v>0.11000000033527613</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25642999</v>
      </c>
      <c r="D631" s="1">
        <f>'PR-RAS'!E637</f>
        <v>18165157.039999999</v>
      </c>
      <c r="E631" s="1">
        <v>0</v>
      </c>
      <c r="F631" s="1">
        <v>0</v>
      </c>
      <c r="G631" s="2">
        <f t="shared" si="10"/>
        <v>39043187.240400001</v>
      </c>
      <c r="H631" s="2">
        <f t="shared" si="11"/>
        <v>3.9999999105930328E-2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100810489</v>
      </c>
      <c r="D633" s="1">
        <f>'PR-RAS'!E639</f>
        <v>87767087.549999997</v>
      </c>
      <c r="E633" s="1">
        <v>0</v>
      </c>
      <c r="F633" s="1">
        <v>0</v>
      </c>
      <c r="G633" s="2">
        <f t="shared" si="10"/>
        <v>174649827.71120003</v>
      </c>
      <c r="H633" s="2">
        <f t="shared" si="11"/>
        <v>0.45000000298023224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80534441</v>
      </c>
      <c r="D634" s="1">
        <f>'PR-RAS'!E640</f>
        <v>86066676.090000004</v>
      </c>
      <c r="E634" s="1">
        <v>0</v>
      </c>
      <c r="F634" s="1">
        <v>0</v>
      </c>
      <c r="G634" s="2">
        <f t="shared" si="10"/>
        <v>159938713.08294001</v>
      </c>
      <c r="H634" s="2">
        <f t="shared" si="11"/>
        <v>9.0000003576278687E-2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20276048</v>
      </c>
      <c r="D635" s="1">
        <f>'PR-RAS'!E641</f>
        <v>1700411.4599999934</v>
      </c>
      <c r="E635" s="1">
        <v>0</v>
      </c>
      <c r="F635" s="1">
        <v>0</v>
      </c>
      <c r="G635" s="2">
        <f t="shared" si="10"/>
        <v>15011136.163279992</v>
      </c>
      <c r="H635" s="2">
        <f t="shared" si="11"/>
        <v>0.45999999344348907</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3833760.8000000045</v>
      </c>
      <c r="E637" s="1">
        <v>0</v>
      </c>
      <c r="F637" s="1">
        <v>0</v>
      </c>
      <c r="G637" s="2">
        <f t="shared" si="10"/>
        <v>4876543.7376000062</v>
      </c>
      <c r="H637" s="2">
        <f t="shared" si="11"/>
        <v>0.19999999552965164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16435227</v>
      </c>
      <c r="D638" s="1">
        <f>'PR-RAS'!E644</f>
        <v>0</v>
      </c>
      <c r="E638" s="1">
        <v>0</v>
      </c>
      <c r="F638" s="1">
        <v>0</v>
      </c>
      <c r="G638" s="2">
        <f t="shared" si="10"/>
        <v>10469239.598999999</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3840821</v>
      </c>
      <c r="D639" s="1">
        <f>'PR-RAS'!E645</f>
        <v>5534172.2599999979</v>
      </c>
      <c r="E639" s="1">
        <v>0</v>
      </c>
      <c r="F639" s="1">
        <v>0</v>
      </c>
      <c r="G639" s="2">
        <f t="shared" si="10"/>
        <v>9512047.6017599981</v>
      </c>
      <c r="H639" s="2">
        <f t="shared" si="11"/>
        <v>0.25999999791383743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3728043</v>
      </c>
      <c r="D641" s="1">
        <f>'PR-RAS'!E647</f>
        <v>4158013.66</v>
      </c>
      <c r="E641" s="1">
        <v>0</v>
      </c>
      <c r="F641" s="1">
        <v>0</v>
      </c>
      <c r="G641" s="2">
        <f t="shared" si="10"/>
        <v>7708205.0048000002</v>
      </c>
      <c r="H641" s="2">
        <f t="shared" si="11"/>
        <v>0.33999999985098839</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4694938</v>
      </c>
      <c r="D642" s="1">
        <f>'PR-RAS'!E649</f>
        <v>5569972.2999999998</v>
      </c>
      <c r="E642" s="1">
        <v>0</v>
      </c>
      <c r="F642" s="1">
        <v>0</v>
      </c>
      <c r="G642" s="2">
        <f t="shared" si="10"/>
        <v>10150159.7466</v>
      </c>
      <c r="H642" s="2">
        <f t="shared" si="11"/>
        <v>0.29999999981373549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68736005</v>
      </c>
      <c r="D643" s="1">
        <f>'PR-RAS'!E650</f>
        <v>42062843.899999999</v>
      </c>
      <c r="E643" s="1">
        <v>0</v>
      </c>
      <c r="F643" s="1">
        <v>0</v>
      </c>
      <c r="G643" s="2">
        <f t="shared" si="10"/>
        <v>98137206.777600005</v>
      </c>
      <c r="H643" s="2">
        <f t="shared" si="11"/>
        <v>0.10000000149011612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67860971</v>
      </c>
      <c r="D644" s="1">
        <f>'PR-RAS'!E651</f>
        <v>40681076.25</v>
      </c>
      <c r="E644" s="1">
        <v>0</v>
      </c>
      <c r="F644" s="1">
        <v>0</v>
      </c>
      <c r="G644" s="2">
        <f t="shared" si="10"/>
        <v>95950468.410500005</v>
      </c>
      <c r="H644" s="2">
        <f t="shared" si="11"/>
        <v>0.25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5569972</v>
      </c>
      <c r="D645" s="1">
        <f>'PR-RAS'!E652</f>
        <v>6951739.9499999955</v>
      </c>
      <c r="E645" s="1">
        <v>0</v>
      </c>
      <c r="F645" s="1">
        <v>0</v>
      </c>
      <c r="G645" s="2">
        <f t="shared" si="10"/>
        <v>12540903.023599995</v>
      </c>
      <c r="H645" s="2">
        <f t="shared" si="11"/>
        <v>5.0000004470348358E-2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257</v>
      </c>
      <c r="D647" s="1">
        <f>'PR-RAS'!E654</f>
        <v>258</v>
      </c>
      <c r="E647" s="1">
        <v>0</v>
      </c>
      <c r="F647" s="1">
        <v>0</v>
      </c>
      <c r="G647" s="2">
        <f t="shared" si="10"/>
        <v>499.358</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251</v>
      </c>
      <c r="D649" s="1">
        <f>'PR-RAS'!E656</f>
        <v>251</v>
      </c>
      <c r="E649" s="1">
        <v>0</v>
      </c>
      <c r="F649" s="1">
        <v>0</v>
      </c>
      <c r="G649" s="2">
        <f t="shared" si="10"/>
        <v>487.94400000000002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10000</v>
      </c>
      <c r="D669" s="1">
        <f>'PR-RAS'!E676</f>
        <v>0</v>
      </c>
      <c r="E669" s="1">
        <v>0</v>
      </c>
      <c r="F669" s="1">
        <v>0</v>
      </c>
      <c r="G669" s="2">
        <f t="shared" si="10"/>
        <v>6680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78230</v>
      </c>
      <c r="D688" s="1">
        <f>'PR-RAS'!E695</f>
        <v>0</v>
      </c>
      <c r="E688" s="1">
        <v>0</v>
      </c>
      <c r="F688" s="1">
        <v>0</v>
      </c>
      <c r="G688" s="2">
        <f t="shared" si="10"/>
        <v>53744.01</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43739</v>
      </c>
      <c r="D689" s="1">
        <f>'PR-RAS'!E696</f>
        <v>662005.36</v>
      </c>
      <c r="E689" s="1">
        <v>0</v>
      </c>
      <c r="F689" s="1">
        <v>0</v>
      </c>
      <c r="G689" s="2">
        <f t="shared" si="10"/>
        <v>941011.80735999986</v>
      </c>
      <c r="H689" s="2">
        <f t="shared" si="11"/>
        <v>0.35999999998603016</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137995</v>
      </c>
      <c r="D690" s="1">
        <f>'PR-RAS'!E697</f>
        <v>0</v>
      </c>
      <c r="E690" s="1">
        <v>0</v>
      </c>
      <c r="F690" s="1">
        <v>0</v>
      </c>
      <c r="G690" s="2">
        <f t="shared" si="10"/>
        <v>95078.554999999993</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3926436</v>
      </c>
      <c r="D703" s="1">
        <f>'PR-RAS'!E710</f>
        <v>3722246.54</v>
      </c>
      <c r="E703" s="1">
        <v>0</v>
      </c>
      <c r="F703" s="1">
        <v>0</v>
      </c>
      <c r="G703" s="2">
        <f t="shared" si="10"/>
        <v>7982392.21416</v>
      </c>
      <c r="H703" s="2">
        <f t="shared" si="11"/>
        <v>0.4599999999627471</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28538</v>
      </c>
      <c r="D705" s="1">
        <f>'PR-RAS'!E712</f>
        <v>7295</v>
      </c>
      <c r="E705" s="1">
        <v>0</v>
      </c>
      <c r="F705" s="1">
        <v>0</v>
      </c>
      <c r="G705" s="2">
        <f t="shared" si="10"/>
        <v>30362.111999999997</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59906</v>
      </c>
      <c r="D709" s="1">
        <f>'PR-RAS'!E716</f>
        <v>94303.15</v>
      </c>
      <c r="E709" s="1">
        <v>0</v>
      </c>
      <c r="F709" s="1">
        <v>0</v>
      </c>
      <c r="G709" s="2">
        <f t="shared" si="10"/>
        <v>175946.70839999997</v>
      </c>
      <c r="H709" s="2">
        <f t="shared" si="11"/>
        <v>0.14999999999417923</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14967</v>
      </c>
      <c r="D710" s="1">
        <f>'PR-RAS'!E717</f>
        <v>71277.59</v>
      </c>
      <c r="E710" s="1">
        <v>0</v>
      </c>
      <c r="F710" s="1">
        <v>0</v>
      </c>
      <c r="G710" s="2">
        <f t="shared" si="10"/>
        <v>111683.22561999998</v>
      </c>
      <c r="H710" s="2">
        <f t="shared" si="11"/>
        <v>0.41000000000349246</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652494</v>
      </c>
      <c r="D711" s="1">
        <f>'PR-RAS'!E718</f>
        <v>675598.19</v>
      </c>
      <c r="E711" s="1">
        <v>0</v>
      </c>
      <c r="F711" s="1">
        <v>0</v>
      </c>
      <c r="G711" s="2">
        <f t="shared" si="10"/>
        <v>1422620.1697999998</v>
      </c>
      <c r="H711" s="2">
        <f t="shared" si="11"/>
        <v>0.18999999994412065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4300</v>
      </c>
      <c r="D713" s="1">
        <f>'PR-RAS'!E720</f>
        <v>81900</v>
      </c>
      <c r="E713" s="1">
        <v>0</v>
      </c>
      <c r="F713" s="1">
        <v>0</v>
      </c>
      <c r="G713" s="2">
        <f t="shared" si="10"/>
        <v>119687.2</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213777</v>
      </c>
      <c r="D714" s="1">
        <f>'PR-RAS'!E721</f>
        <v>79166.78</v>
      </c>
      <c r="E714" s="1">
        <v>0</v>
      </c>
      <c r="F714" s="1">
        <v>0</v>
      </c>
      <c r="G714" s="2">
        <f t="shared" si="10"/>
        <v>265314.82928000001</v>
      </c>
      <c r="H714" s="2">
        <f t="shared" si="11"/>
        <v>0.22000000000116415</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2099866</v>
      </c>
      <c r="D715" s="1">
        <f>'PR-RAS'!E722</f>
        <v>2352638.64</v>
      </c>
      <c r="E715" s="1">
        <v>0</v>
      </c>
      <c r="F715" s="1">
        <v>0</v>
      </c>
      <c r="G715" s="2">
        <f t="shared" si="10"/>
        <v>4858872.3019199995</v>
      </c>
      <c r="H715" s="2">
        <f t="shared" si="11"/>
        <v>0.35999999986961484</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445333</v>
      </c>
      <c r="D716" s="1">
        <f>'PR-RAS'!E723</f>
        <v>583261.47</v>
      </c>
      <c r="E716" s="1">
        <v>0</v>
      </c>
      <c r="F716" s="1">
        <v>0</v>
      </c>
      <c r="G716" s="2">
        <f t="shared" si="10"/>
        <v>1152476.9970999998</v>
      </c>
      <c r="H716" s="2">
        <f t="shared" si="11"/>
        <v>0.46999999997206032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710134</v>
      </c>
      <c r="D735" s="1">
        <f>'PR-RAS'!E742</f>
        <v>490111.47</v>
      </c>
      <c r="E735" s="1">
        <v>0</v>
      </c>
      <c r="F735" s="1">
        <v>0</v>
      </c>
      <c r="G735" s="2">
        <f t="shared" si="10"/>
        <v>1240721.9939599999</v>
      </c>
      <c r="H735" s="2">
        <f t="shared" si="11"/>
        <v>0.46999999997206032</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24000</v>
      </c>
      <c r="D784" s="1">
        <f>'PR-RAS'!E791</f>
        <v>167388.44</v>
      </c>
      <c r="E784" s="1">
        <v>0</v>
      </c>
      <c r="F784" s="1">
        <v>0</v>
      </c>
      <c r="G784" s="2">
        <f t="shared" si="10"/>
        <v>280922.29704000003</v>
      </c>
      <c r="H784" s="2">
        <f t="shared" si="11"/>
        <v>0.44000000000232831</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711200</v>
      </c>
      <c r="D812" s="1">
        <f>'PR-RAS'!E819</f>
        <v>1311644</v>
      </c>
      <c r="E812" s="1">
        <v>0</v>
      </c>
      <c r="F812" s="1">
        <v>0</v>
      </c>
      <c r="G812" s="2">
        <f t="shared" si="18"/>
        <v>2704269.7680000002</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31060</v>
      </c>
      <c r="D816" s="1">
        <f>'PR-RAS'!E823</f>
        <v>60031.97</v>
      </c>
      <c r="E816" s="1">
        <v>0</v>
      </c>
      <c r="F816" s="1">
        <v>0</v>
      </c>
      <c r="G816" s="2">
        <f t="shared" si="18"/>
        <v>123166.01109999999</v>
      </c>
      <c r="H816" s="2">
        <f t="shared" si="19"/>
        <v>2.9999999998835847E-2</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7867470</v>
      </c>
      <c r="E947" s="1">
        <v>0</v>
      </c>
      <c r="F947" s="1">
        <v>0</v>
      </c>
      <c r="G947" s="2">
        <f t="shared" si="18"/>
        <v>14885253.239999998</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31290.89</v>
      </c>
      <c r="E948" s="1">
        <v>0</v>
      </c>
      <c r="F948" s="1">
        <v>0</v>
      </c>
      <c r="G948" s="2">
        <f t="shared" si="18"/>
        <v>59264.945659999998</v>
      </c>
      <c r="H948" s="2">
        <f t="shared" si="19"/>
        <v>0.11000000000058208</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445946612</v>
      </c>
      <c r="D984" s="6">
        <f>BILANCA!E6</f>
        <v>434908434</v>
      </c>
      <c r="E984" s="6">
        <v>0</v>
      </c>
      <c r="F984" s="6">
        <v>0</v>
      </c>
      <c r="G984" s="7">
        <f t="shared" ref="G984:G1241" si="22">B984/1000*C984+B984/500*D984</f>
        <v>1315763.48</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429106649</v>
      </c>
      <c r="D985" s="1">
        <f>BILANCA!E7</f>
        <v>415663383.69</v>
      </c>
      <c r="E985" s="1">
        <v>0</v>
      </c>
      <c r="F985" s="1">
        <v>0</v>
      </c>
      <c r="G985" s="2">
        <f t="shared" si="22"/>
        <v>2520866.8327600001</v>
      </c>
      <c r="H985" s="2">
        <f t="shared" si="19"/>
        <v>0.31000000238418579</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74581652</v>
      </c>
      <c r="D986" s="1">
        <f>BILANCA!E8</f>
        <v>74593479.149999991</v>
      </c>
      <c r="E986" s="1">
        <v>0</v>
      </c>
      <c r="F986" s="1">
        <v>0</v>
      </c>
      <c r="G986" s="2">
        <f t="shared" si="22"/>
        <v>671305.83089999994</v>
      </c>
      <c r="H986" s="2">
        <f t="shared" si="19"/>
        <v>0.14999999105930328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64482279</v>
      </c>
      <c r="D987" s="1">
        <f>BILANCA!E9</f>
        <v>64482278.909999996</v>
      </c>
      <c r="E987" s="1">
        <v>0</v>
      </c>
      <c r="F987" s="1">
        <v>0</v>
      </c>
      <c r="G987" s="2">
        <f t="shared" si="22"/>
        <v>773787.34727999999</v>
      </c>
      <c r="H987" s="2">
        <f t="shared" si="19"/>
        <v>9.0000003576278687E-2</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10217381</v>
      </c>
      <c r="D988" s="1">
        <f>BILANCA!E10</f>
        <v>10229208.16</v>
      </c>
      <c r="E988" s="1">
        <v>0</v>
      </c>
      <c r="F988" s="1">
        <v>0</v>
      </c>
      <c r="G988" s="2">
        <f t="shared" si="22"/>
        <v>153378.9866</v>
      </c>
      <c r="H988" s="2">
        <f t="shared" si="19"/>
        <v>0.16000000014901161</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118008</v>
      </c>
      <c r="D989" s="1">
        <f>BILANCA!E11</f>
        <v>118007.92</v>
      </c>
      <c r="E989" s="1">
        <v>0</v>
      </c>
      <c r="F989" s="1">
        <v>0</v>
      </c>
      <c r="G989" s="2">
        <f t="shared" si="22"/>
        <v>2124.1430399999999</v>
      </c>
      <c r="H989" s="2">
        <f t="shared" si="19"/>
        <v>8.000000000174623E-2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354443580</v>
      </c>
      <c r="D990" s="1">
        <f>BILANCA!E12</f>
        <v>340988488.11000001</v>
      </c>
      <c r="E990" s="1">
        <v>0</v>
      </c>
      <c r="F990" s="1">
        <v>0</v>
      </c>
      <c r="G990" s="2">
        <f t="shared" si="22"/>
        <v>7254943.8935400005</v>
      </c>
      <c r="H990" s="2">
        <f t="shared" si="19"/>
        <v>0.11000001430511475</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304186077</v>
      </c>
      <c r="D991" s="1">
        <f>BILANCA!E13</f>
        <v>300009697.68000001</v>
      </c>
      <c r="E991" s="1">
        <v>0</v>
      </c>
      <c r="F991" s="1">
        <v>0</v>
      </c>
      <c r="G991" s="2">
        <f t="shared" si="22"/>
        <v>7233643.7788800001</v>
      </c>
      <c r="H991" s="2">
        <f t="shared" si="19"/>
        <v>0.31999999284744263</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4521740</v>
      </c>
      <c r="D992" s="1">
        <f>BILANCA!E14</f>
        <v>4521739.79</v>
      </c>
      <c r="E992" s="1">
        <v>0</v>
      </c>
      <c r="F992" s="1">
        <v>0</v>
      </c>
      <c r="G992" s="2">
        <f t="shared" si="22"/>
        <v>122086.97621999998</v>
      </c>
      <c r="H992" s="2">
        <f t="shared" si="19"/>
        <v>0.2099999999627471</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336476965</v>
      </c>
      <c r="D993" s="1">
        <f>BILANCA!E15</f>
        <v>336826750.48000002</v>
      </c>
      <c r="E993" s="1">
        <v>0</v>
      </c>
      <c r="F993" s="1">
        <v>0</v>
      </c>
      <c r="G993" s="2">
        <f t="shared" si="22"/>
        <v>10101304.659600001</v>
      </c>
      <c r="H993" s="2">
        <f t="shared" si="19"/>
        <v>0.48000001907348633</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1163883</v>
      </c>
      <c r="D995" s="1">
        <f>BILANCA!E17</f>
        <v>1163883.3999999999</v>
      </c>
      <c r="E995" s="1">
        <v>0</v>
      </c>
      <c r="F995" s="1">
        <v>0</v>
      </c>
      <c r="G995" s="2">
        <f t="shared" si="22"/>
        <v>41899.797599999998</v>
      </c>
      <c r="H995" s="2">
        <f t="shared" si="19"/>
        <v>0.39999999990686774</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37976511</v>
      </c>
      <c r="D996" s="1">
        <f>BILANCA!E18</f>
        <v>42502675.990000002</v>
      </c>
      <c r="E996" s="1">
        <v>0</v>
      </c>
      <c r="F996" s="1">
        <v>0</v>
      </c>
      <c r="G996" s="2">
        <f t="shared" si="22"/>
        <v>1598764.2187399999</v>
      </c>
      <c r="H996" s="2">
        <f t="shared" si="19"/>
        <v>9.9999979138374329E-3</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44685534</v>
      </c>
      <c r="D997" s="1">
        <f>BILANCA!E19</f>
        <v>35440550.539999992</v>
      </c>
      <c r="E997" s="1">
        <v>0</v>
      </c>
      <c r="F997" s="1">
        <v>0</v>
      </c>
      <c r="G997" s="2">
        <f t="shared" si="22"/>
        <v>1617932.8911199998</v>
      </c>
      <c r="H997" s="2">
        <f t="shared" si="19"/>
        <v>0.46000000834465027</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49956054</v>
      </c>
      <c r="D998" s="1">
        <f>BILANCA!E20</f>
        <v>50813330.920000002</v>
      </c>
      <c r="E998" s="1">
        <v>0</v>
      </c>
      <c r="F998" s="1">
        <v>0</v>
      </c>
      <c r="G998" s="2">
        <f t="shared" si="22"/>
        <v>2273740.7376000001</v>
      </c>
      <c r="H998" s="2">
        <f t="shared" si="19"/>
        <v>7.9999998211860657E-2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2813563</v>
      </c>
      <c r="D999" s="1">
        <f>BILANCA!E21</f>
        <v>2823250.22</v>
      </c>
      <c r="E999" s="1">
        <v>0</v>
      </c>
      <c r="F999" s="1">
        <v>0</v>
      </c>
      <c r="G999" s="2">
        <f t="shared" si="22"/>
        <v>135361.01504000003</v>
      </c>
      <c r="H999" s="2">
        <f t="shared" si="19"/>
        <v>0.22000000020489097</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26360414</v>
      </c>
      <c r="D1000" s="1">
        <f>BILANCA!E22</f>
        <v>26378683.640000001</v>
      </c>
      <c r="E1000" s="1">
        <v>0</v>
      </c>
      <c r="F1000" s="1">
        <v>0</v>
      </c>
      <c r="G1000" s="2">
        <f t="shared" si="22"/>
        <v>1345002.2817600002</v>
      </c>
      <c r="H1000" s="2">
        <f t="shared" si="19"/>
        <v>0.35999999940395355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8793755</v>
      </c>
      <c r="D1001" s="1">
        <f>BILANCA!E23</f>
        <v>9013081.6300000008</v>
      </c>
      <c r="E1001" s="1">
        <v>0</v>
      </c>
      <c r="F1001" s="1">
        <v>0</v>
      </c>
      <c r="G1001" s="2">
        <f t="shared" si="22"/>
        <v>482758.52867999999</v>
      </c>
      <c r="H1001" s="2">
        <f t="shared" si="19"/>
        <v>0.36999999918043613</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6106968</v>
      </c>
      <c r="D1002" s="1">
        <f>BILANCA!E24</f>
        <v>6892334.1399999997</v>
      </c>
      <c r="E1002" s="1">
        <v>0</v>
      </c>
      <c r="F1002" s="1">
        <v>0</v>
      </c>
      <c r="G1002" s="2">
        <f t="shared" si="22"/>
        <v>377941.08931999997</v>
      </c>
      <c r="H1002" s="2">
        <f t="shared" si="19"/>
        <v>0.13999999966472387</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319472</v>
      </c>
      <c r="D1003" s="1">
        <f>BILANCA!E25</f>
        <v>319472.13</v>
      </c>
      <c r="E1003" s="1">
        <v>0</v>
      </c>
      <c r="F1003" s="1">
        <v>0</v>
      </c>
      <c r="G1003" s="2">
        <f t="shared" si="22"/>
        <v>19168.325199999999</v>
      </c>
      <c r="H1003" s="2">
        <f t="shared" si="19"/>
        <v>0.13000000000465661</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18287317</v>
      </c>
      <c r="D1004" s="1">
        <f>BILANCA!E26</f>
        <v>18455565.300000001</v>
      </c>
      <c r="E1004" s="1">
        <v>0</v>
      </c>
      <c r="F1004" s="1">
        <v>0</v>
      </c>
      <c r="G1004" s="2">
        <f t="shared" si="22"/>
        <v>1159167.3996000001</v>
      </c>
      <c r="H1004" s="2">
        <f t="shared" si="19"/>
        <v>0.30000000074505806</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67952009</v>
      </c>
      <c r="D1006" s="1">
        <f>BILANCA!E28</f>
        <v>79255167.439999998</v>
      </c>
      <c r="E1006" s="1">
        <v>0</v>
      </c>
      <c r="F1006" s="1">
        <v>0</v>
      </c>
      <c r="G1006" s="2">
        <f t="shared" si="22"/>
        <v>5208633.9092399999</v>
      </c>
      <c r="H1006" s="2">
        <f t="shared" si="19"/>
        <v>0.43999999761581421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797765</v>
      </c>
      <c r="D1007" s="1">
        <f>BILANCA!E29</f>
        <v>683761.73000000231</v>
      </c>
      <c r="E1007" s="1">
        <v>0</v>
      </c>
      <c r="F1007" s="1">
        <v>0</v>
      </c>
      <c r="G1007" s="2">
        <f t="shared" si="22"/>
        <v>51966.923040000111</v>
      </c>
      <c r="H1007" s="2">
        <f t="shared" si="19"/>
        <v>0.26999999769032001</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1086247</v>
      </c>
      <c r="D1008" s="1">
        <f>BILANCA!E30</f>
        <v>1097625.1399999999</v>
      </c>
      <c r="E1008" s="1">
        <v>0</v>
      </c>
      <c r="F1008" s="1">
        <v>0</v>
      </c>
      <c r="G1008" s="2">
        <f t="shared" si="22"/>
        <v>82037.432000000001</v>
      </c>
      <c r="H1008" s="2">
        <f t="shared" si="19"/>
        <v>0.13999999989755452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9079208</v>
      </c>
      <c r="D1010" s="1">
        <f>BILANCA!E32</f>
        <v>9070425.1300000008</v>
      </c>
      <c r="E1010" s="1">
        <v>0</v>
      </c>
      <c r="F1010" s="1">
        <v>0</v>
      </c>
      <c r="G1010" s="2">
        <f t="shared" si="22"/>
        <v>734941.57302000001</v>
      </c>
      <c r="H1010" s="2">
        <f t="shared" si="19"/>
        <v>0.13000000081956387</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9367690</v>
      </c>
      <c r="D1012" s="1">
        <f>BILANCA!E34</f>
        <v>9484288.5399999991</v>
      </c>
      <c r="E1012" s="1">
        <v>0</v>
      </c>
      <c r="F1012" s="1">
        <v>0</v>
      </c>
      <c r="G1012" s="2">
        <f t="shared" si="22"/>
        <v>821751.74531999999</v>
      </c>
      <c r="H1012" s="2">
        <f t="shared" si="19"/>
        <v>0.46000000089406967</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4294504</v>
      </c>
      <c r="D1013" s="1">
        <f>BILANCA!E35</f>
        <v>4374818.83</v>
      </c>
      <c r="E1013" s="1">
        <v>0</v>
      </c>
      <c r="F1013" s="1">
        <v>0</v>
      </c>
      <c r="G1013" s="2">
        <f t="shared" si="22"/>
        <v>391324.24979999999</v>
      </c>
      <c r="H1013" s="2">
        <f t="shared" si="19"/>
        <v>0.16999999992549419</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3256592</v>
      </c>
      <c r="D1014" s="1">
        <f>BILANCA!E36</f>
        <v>3290359.09</v>
      </c>
      <c r="E1014" s="1">
        <v>0</v>
      </c>
      <c r="F1014" s="1">
        <v>0</v>
      </c>
      <c r="G1014" s="2">
        <f t="shared" si="22"/>
        <v>304956.61557999998</v>
      </c>
      <c r="H1014" s="2">
        <f t="shared" si="19"/>
        <v>8.9999999850988388E-2</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1068180</v>
      </c>
      <c r="D1015" s="1">
        <f>BILANCA!E37</f>
        <v>1068180.5</v>
      </c>
      <c r="E1015" s="1">
        <v>0</v>
      </c>
      <c r="F1015" s="1">
        <v>0</v>
      </c>
      <c r="G1015" s="2">
        <f t="shared" si="22"/>
        <v>102545.31200000001</v>
      </c>
      <c r="H1015" s="2">
        <f t="shared" si="19"/>
        <v>0.5</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46547.24</v>
      </c>
      <c r="E1017" s="1">
        <v>0</v>
      </c>
      <c r="F1017" s="1">
        <v>0</v>
      </c>
      <c r="G1017" s="2">
        <f t="shared" si="22"/>
        <v>3165.2123200000001</v>
      </c>
      <c r="H1017" s="2">
        <f t="shared" si="19"/>
        <v>0.23999999999796273</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30268</v>
      </c>
      <c r="D1018" s="1">
        <f>BILANCA!E40</f>
        <v>30268</v>
      </c>
      <c r="E1018" s="1">
        <v>0</v>
      </c>
      <c r="F1018" s="1">
        <v>0</v>
      </c>
      <c r="G1018" s="2">
        <f t="shared" si="22"/>
        <v>3178.1400000000003</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181</v>
      </c>
      <c r="D1019" s="1">
        <f>BILANCA!E41</f>
        <v>140.8300000000163</v>
      </c>
      <c r="E1019" s="1">
        <v>0</v>
      </c>
      <c r="F1019" s="1">
        <v>0</v>
      </c>
      <c r="G1019" s="2">
        <f t="shared" si="22"/>
        <v>16.655760000001173</v>
      </c>
      <c r="H1019" s="2">
        <f t="shared" si="19"/>
        <v>0.16999999998370185</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166575</v>
      </c>
      <c r="D1020" s="1">
        <f>BILANCA!E42</f>
        <v>165663.07</v>
      </c>
      <c r="E1020" s="1">
        <v>0</v>
      </c>
      <c r="F1020" s="1">
        <v>0</v>
      </c>
      <c r="G1020" s="2">
        <f t="shared" si="22"/>
        <v>18422.34218</v>
      </c>
      <c r="H1020" s="2">
        <f t="shared" si="19"/>
        <v>7.0000000006984919E-2</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166394</v>
      </c>
      <c r="D1022" s="1">
        <f>BILANCA!E44</f>
        <v>165522.23999999999</v>
      </c>
      <c r="E1022" s="1">
        <v>0</v>
      </c>
      <c r="F1022" s="1">
        <v>0</v>
      </c>
      <c r="G1022" s="2">
        <f t="shared" si="22"/>
        <v>19400.100719999999</v>
      </c>
      <c r="H1022" s="2">
        <f t="shared" si="19"/>
        <v>0.23999999999068677</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479519</v>
      </c>
      <c r="D1023" s="1">
        <f>BILANCA!E45</f>
        <v>479518.5</v>
      </c>
      <c r="E1023" s="1">
        <v>0</v>
      </c>
      <c r="F1023" s="1">
        <v>0</v>
      </c>
      <c r="G1023" s="2">
        <f t="shared" si="22"/>
        <v>57542.240000000005</v>
      </c>
      <c r="H1023" s="2">
        <f t="shared" si="19"/>
        <v>0.5</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693467</v>
      </c>
      <c r="D1025" s="1">
        <f>BILANCA!E47</f>
        <v>693466.76</v>
      </c>
      <c r="E1025" s="1">
        <v>0</v>
      </c>
      <c r="F1025" s="1">
        <v>0</v>
      </c>
      <c r="G1025" s="2">
        <f t="shared" si="22"/>
        <v>87376.821840000004</v>
      </c>
      <c r="H1025" s="2">
        <f t="shared" si="19"/>
        <v>0.23999999999068677</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45950</v>
      </c>
      <c r="D1026" s="1">
        <f>BILANCA!E48</f>
        <v>45950</v>
      </c>
      <c r="E1026" s="1">
        <v>0</v>
      </c>
      <c r="F1026" s="1">
        <v>0</v>
      </c>
      <c r="G1026" s="2">
        <f t="shared" si="22"/>
        <v>5927.5499999999993</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259898</v>
      </c>
      <c r="D1028" s="1">
        <f>BILANCA!E50</f>
        <v>259898.26</v>
      </c>
      <c r="E1028" s="1">
        <v>0</v>
      </c>
      <c r="F1028" s="1">
        <v>0</v>
      </c>
      <c r="G1028" s="2">
        <f t="shared" si="22"/>
        <v>35086.253400000001</v>
      </c>
      <c r="H1028" s="2">
        <f t="shared" si="19"/>
        <v>0.26000000000931323</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48800</v>
      </c>
      <c r="D1029" s="1">
        <f>BILANCA!E51</f>
        <v>48800</v>
      </c>
      <c r="E1029" s="1">
        <v>0</v>
      </c>
      <c r="F1029" s="1">
        <v>0</v>
      </c>
      <c r="G1029" s="2">
        <f t="shared" si="22"/>
        <v>6734.4000000000005</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4548885</v>
      </c>
      <c r="D1032" s="1">
        <f>BILANCA!E54</f>
        <v>4551167.8899999997</v>
      </c>
      <c r="E1032" s="1">
        <v>0</v>
      </c>
      <c r="F1032" s="1">
        <v>0</v>
      </c>
      <c r="G1032" s="2">
        <f t="shared" si="22"/>
        <v>668909.81822000002</v>
      </c>
      <c r="H1032" s="2">
        <f t="shared" si="19"/>
        <v>0.11000000033527613</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4548885</v>
      </c>
      <c r="D1033" s="1">
        <f>BILANCA!E55</f>
        <v>4551167.8899999997</v>
      </c>
      <c r="E1033" s="1">
        <v>0</v>
      </c>
      <c r="F1033" s="1">
        <v>0</v>
      </c>
      <c r="G1033" s="2">
        <f t="shared" si="22"/>
        <v>682561.03899999999</v>
      </c>
      <c r="H1033" s="2">
        <f t="shared" si="19"/>
        <v>0.11000000033527613</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25547</v>
      </c>
      <c r="D1034" s="1">
        <f>BILANCA!E56</f>
        <v>25546.799999999999</v>
      </c>
      <c r="E1034" s="1">
        <v>0</v>
      </c>
      <c r="F1034" s="1">
        <v>0</v>
      </c>
      <c r="G1034" s="2">
        <f t="shared" si="22"/>
        <v>3908.6705999999995</v>
      </c>
      <c r="H1034" s="2">
        <f t="shared" si="19"/>
        <v>0.2000000000007276</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25547</v>
      </c>
      <c r="D1035" s="1">
        <f>BILANCA!E57</f>
        <v>25546.799999999999</v>
      </c>
      <c r="E1035" s="1">
        <v>0</v>
      </c>
      <c r="F1035" s="1">
        <v>0</v>
      </c>
      <c r="G1035" s="2">
        <f t="shared" si="22"/>
        <v>3985.3111999999996</v>
      </c>
      <c r="H1035" s="2">
        <f t="shared" si="19"/>
        <v>0.2000000000007276</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7070</v>
      </c>
      <c r="D1041" s="1">
        <f>BILANCA!E63</f>
        <v>7069.63</v>
      </c>
      <c r="E1041" s="1">
        <v>0</v>
      </c>
      <c r="F1041" s="1">
        <v>0</v>
      </c>
      <c r="G1041" s="2">
        <f t="shared" si="22"/>
        <v>1230.13708</v>
      </c>
      <c r="H1041" s="2">
        <f t="shared" si="19"/>
        <v>0.36999999999989086</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7070</v>
      </c>
      <c r="D1042" s="1">
        <f>BILANCA!E64</f>
        <v>7069.63</v>
      </c>
      <c r="E1042" s="1">
        <v>0</v>
      </c>
      <c r="F1042" s="1">
        <v>0</v>
      </c>
      <c r="G1042" s="2">
        <f t="shared" si="22"/>
        <v>1251.3463400000001</v>
      </c>
      <c r="H1042" s="2">
        <f t="shared" si="19"/>
        <v>0.36999999999989086</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16839963</v>
      </c>
      <c r="D1046" s="1">
        <f>BILANCA!E68</f>
        <v>19245050.310000002</v>
      </c>
      <c r="E1046" s="1">
        <v>0</v>
      </c>
      <c r="F1046" s="1">
        <v>0</v>
      </c>
      <c r="G1046" s="2">
        <f t="shared" si="22"/>
        <v>3485794.0080599999</v>
      </c>
      <c r="H1046" s="2">
        <f t="shared" si="19"/>
        <v>0.31000000238418579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5569972</v>
      </c>
      <c r="D1047" s="1">
        <f>BILANCA!E69</f>
        <v>6951739.9500000002</v>
      </c>
      <c r="E1047" s="1">
        <v>0</v>
      </c>
      <c r="F1047" s="1">
        <v>0</v>
      </c>
      <c r="G1047" s="2">
        <f t="shared" si="22"/>
        <v>1246300.9216</v>
      </c>
      <c r="H1047" s="2">
        <f t="shared" si="19"/>
        <v>4.9999999813735485E-2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5569972</v>
      </c>
      <c r="D1048" s="1">
        <f>BILANCA!E70</f>
        <v>6951739.9500000002</v>
      </c>
      <c r="E1048" s="1">
        <v>0</v>
      </c>
      <c r="F1048" s="1">
        <v>0</v>
      </c>
      <c r="G1048" s="2">
        <f t="shared" si="22"/>
        <v>1265774.3735</v>
      </c>
      <c r="H1048" s="2">
        <f t="shared" si="19"/>
        <v>4.9999999813735485E-2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5569972</v>
      </c>
      <c r="D1050" s="1">
        <f>BILANCA!E72</f>
        <v>6951739.9500000002</v>
      </c>
      <c r="E1050" s="1">
        <v>0</v>
      </c>
      <c r="F1050" s="1">
        <v>0</v>
      </c>
      <c r="G1050" s="2">
        <f t="shared" si="22"/>
        <v>1304721.2773000002</v>
      </c>
      <c r="H1050" s="2">
        <f t="shared" si="19"/>
        <v>4.9999999813735485E-2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4066233</v>
      </c>
      <c r="D1056" s="1">
        <f>BILANCA!E78</f>
        <v>4053572.36</v>
      </c>
      <c r="E1056" s="1">
        <v>0</v>
      </c>
      <c r="F1056" s="1">
        <v>0</v>
      </c>
      <c r="G1056" s="2">
        <f t="shared" si="22"/>
        <v>888656.57355999993</v>
      </c>
      <c r="H1056" s="2">
        <f t="shared" si="19"/>
        <v>0.35999999986961484</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3830000</v>
      </c>
      <c r="D1057" s="1">
        <f>BILANCA!E79</f>
        <v>3830000</v>
      </c>
      <c r="E1057" s="1">
        <v>0</v>
      </c>
      <c r="F1057" s="1">
        <v>0</v>
      </c>
      <c r="G1057" s="2">
        <f t="shared" si="22"/>
        <v>850260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3830000</v>
      </c>
      <c r="D1058" s="1">
        <f>BILANCA!E80</f>
        <v>3830000</v>
      </c>
      <c r="E1058" s="1">
        <v>0</v>
      </c>
      <c r="F1058" s="1">
        <v>0</v>
      </c>
      <c r="G1058" s="2">
        <f t="shared" si="22"/>
        <v>861750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46543</v>
      </c>
      <c r="D1061" s="1">
        <f>BILANCA!E83</f>
        <v>92044.26</v>
      </c>
      <c r="E1061" s="1">
        <v>0</v>
      </c>
      <c r="F1061" s="1">
        <v>0</v>
      </c>
      <c r="G1061" s="2">
        <f t="shared" si="22"/>
        <v>17989.258559999998</v>
      </c>
      <c r="H1061" s="2">
        <f t="shared" si="19"/>
        <v>0.25999999999476131</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141717</v>
      </c>
      <c r="D1062" s="1">
        <f>BILANCA!E84</f>
        <v>90453.83</v>
      </c>
      <c r="E1062" s="1">
        <v>0</v>
      </c>
      <c r="F1062" s="1">
        <v>0</v>
      </c>
      <c r="G1062" s="2">
        <f t="shared" si="22"/>
        <v>25487.348140000002</v>
      </c>
      <c r="H1062" s="2">
        <f t="shared" si="19"/>
        <v>0.16999999999825377</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47973</v>
      </c>
      <c r="D1064" s="1">
        <f>BILANCA!E86</f>
        <v>41074.269999999997</v>
      </c>
      <c r="E1064" s="1">
        <v>0</v>
      </c>
      <c r="F1064" s="1">
        <v>0</v>
      </c>
      <c r="G1064" s="2">
        <f t="shared" si="22"/>
        <v>10539.84474</v>
      </c>
      <c r="H1064" s="2">
        <f t="shared" si="19"/>
        <v>0.26999999999679858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100000</v>
      </c>
      <c r="D1112" s="1">
        <f>BILANCA!E134</f>
        <v>100000</v>
      </c>
      <c r="E1112" s="1">
        <v>0</v>
      </c>
      <c r="F1112" s="1">
        <v>0</v>
      </c>
      <c r="G1112" s="2">
        <f t="shared" si="22"/>
        <v>38700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100000</v>
      </c>
      <c r="D1113" s="1">
        <f>BILANCA!E135</f>
        <v>100000</v>
      </c>
      <c r="E1113" s="1">
        <v>0</v>
      </c>
      <c r="F1113" s="1">
        <v>0</v>
      </c>
      <c r="G1113" s="2">
        <f t="shared" si="22"/>
        <v>39000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100000</v>
      </c>
      <c r="D1119" s="1">
        <f>BILANCA!E141</f>
        <v>100000</v>
      </c>
      <c r="E1119" s="1">
        <v>0</v>
      </c>
      <c r="F1119" s="1">
        <v>0</v>
      </c>
      <c r="G1119" s="2">
        <f t="shared" si="22"/>
        <v>40800.000000000007</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3375715</v>
      </c>
      <c r="D1124" s="1">
        <f>BILANCA!E146</f>
        <v>3981724.34</v>
      </c>
      <c r="E1124" s="1">
        <v>0</v>
      </c>
      <c r="F1124" s="1">
        <v>0</v>
      </c>
      <c r="G1124" s="2">
        <f t="shared" si="22"/>
        <v>1598822.0788799997</v>
      </c>
      <c r="H1124" s="2">
        <f t="shared" si="23"/>
        <v>0.33999999985098839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7</v>
      </c>
      <c r="D1136" s="1">
        <f>BILANCA!E158</f>
        <v>0</v>
      </c>
      <c r="E1136" s="1">
        <v>0</v>
      </c>
      <c r="F1136" s="1">
        <v>0</v>
      </c>
      <c r="G1136" s="2">
        <f t="shared" si="22"/>
        <v>1.071</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3506244</v>
      </c>
      <c r="D1138" s="1">
        <f>BILANCA!E160</f>
        <v>4112260.34</v>
      </c>
      <c r="E1138" s="1">
        <v>0</v>
      </c>
      <c r="F1138" s="1">
        <v>0</v>
      </c>
      <c r="G1138" s="2">
        <f t="shared" si="22"/>
        <v>1818268.5253999997</v>
      </c>
      <c r="H1138" s="2">
        <f t="shared" si="23"/>
        <v>0.33999999985098839</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130536</v>
      </c>
      <c r="D1141" s="1">
        <f>BILANCA!E163</f>
        <v>130536</v>
      </c>
      <c r="E1141" s="1">
        <v>0</v>
      </c>
      <c r="F1141" s="1">
        <v>0</v>
      </c>
      <c r="G1141" s="2">
        <f t="shared" si="22"/>
        <v>61874.064000000006</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3728043</v>
      </c>
      <c r="D1148" s="1">
        <f>BILANCA!E170</f>
        <v>4158013.66</v>
      </c>
      <c r="E1148" s="1">
        <v>0</v>
      </c>
      <c r="F1148" s="1">
        <v>0</v>
      </c>
      <c r="G1148" s="2">
        <f t="shared" si="22"/>
        <v>1987271.6028</v>
      </c>
      <c r="H1148" s="2">
        <f t="shared" si="23"/>
        <v>0.33999999985098839</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3728043</v>
      </c>
      <c r="D1149" s="1">
        <f>BILANCA!E171</f>
        <v>4158013.66</v>
      </c>
      <c r="E1149" s="1">
        <v>0</v>
      </c>
      <c r="F1149" s="1">
        <v>0</v>
      </c>
      <c r="G1149" s="2">
        <f t="shared" si="22"/>
        <v>1999315.6731200002</v>
      </c>
      <c r="H1149" s="2">
        <f t="shared" si="23"/>
        <v>0.33999999985098839</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445946612</v>
      </c>
      <c r="D1152" s="1">
        <f>BILANCA!E175</f>
        <v>434908434.00000006</v>
      </c>
      <c r="E1152" s="1">
        <v>0</v>
      </c>
      <c r="F1152" s="1">
        <v>0</v>
      </c>
      <c r="G1152" s="2">
        <f t="shared" si="22"/>
        <v>222364028.12000003</v>
      </c>
      <c r="H1152" s="2">
        <f t="shared" si="23"/>
        <v>5.9604644775390625E-8</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25524718</v>
      </c>
      <c r="D1153" s="1">
        <f>BILANCA!E176</f>
        <v>17713683.539999999</v>
      </c>
      <c r="E1153" s="1">
        <v>0</v>
      </c>
      <c r="F1153" s="1">
        <v>0</v>
      </c>
      <c r="G1153" s="2">
        <f t="shared" si="22"/>
        <v>10361854.4636</v>
      </c>
      <c r="H1153" s="2">
        <f t="shared" si="23"/>
        <v>0.46000000089406967</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5432916</v>
      </c>
      <c r="D1154" s="1">
        <f>BILANCA!E177</f>
        <v>5869720.1200000001</v>
      </c>
      <c r="E1154" s="1">
        <v>0</v>
      </c>
      <c r="F1154" s="1">
        <v>0</v>
      </c>
      <c r="G1154" s="2">
        <f t="shared" si="22"/>
        <v>2936472.9170400002</v>
      </c>
      <c r="H1154" s="2">
        <f t="shared" si="23"/>
        <v>0.12000000011175871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4138738</v>
      </c>
      <c r="D1155" s="1">
        <f>BILANCA!E178</f>
        <v>5044730.51</v>
      </c>
      <c r="E1155" s="1">
        <v>0</v>
      </c>
      <c r="F1155" s="1">
        <v>0</v>
      </c>
      <c r="G1155" s="2">
        <f t="shared" si="22"/>
        <v>2447250.2314399998</v>
      </c>
      <c r="H1155" s="2">
        <f t="shared" si="23"/>
        <v>0.49000000022351742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751938</v>
      </c>
      <c r="D1156" s="1">
        <f>BILANCA!E179</f>
        <v>526747.51</v>
      </c>
      <c r="E1156" s="1">
        <v>0</v>
      </c>
      <c r="F1156" s="1">
        <v>0</v>
      </c>
      <c r="G1156" s="2">
        <f t="shared" si="22"/>
        <v>312339.91245999996</v>
      </c>
      <c r="H1156" s="2">
        <f t="shared" si="23"/>
        <v>0.48999999999068677</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328791</v>
      </c>
      <c r="D1157" s="1">
        <f>BILANCA!E180</f>
        <v>224913.56999999998</v>
      </c>
      <c r="E1157" s="1">
        <v>0</v>
      </c>
      <c r="F1157" s="1">
        <v>0</v>
      </c>
      <c r="G1157" s="2">
        <f t="shared" si="22"/>
        <v>135479.55635999999</v>
      </c>
      <c r="H1157" s="2">
        <f t="shared" si="23"/>
        <v>0.43000000002211891</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325418</v>
      </c>
      <c r="D1159" s="1">
        <f>BILANCA!E182</f>
        <v>220562.33</v>
      </c>
      <c r="E1159" s="1">
        <v>0</v>
      </c>
      <c r="F1159" s="1">
        <v>0</v>
      </c>
      <c r="G1159" s="2">
        <f t="shared" si="22"/>
        <v>134911.50815999997</v>
      </c>
      <c r="H1159" s="2">
        <f t="shared" si="23"/>
        <v>0.32999999998719431</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3373</v>
      </c>
      <c r="D1160" s="1">
        <f>BILANCA!E183</f>
        <v>4351.24</v>
      </c>
      <c r="E1160" s="1">
        <v>0</v>
      </c>
      <c r="F1160" s="1">
        <v>0</v>
      </c>
      <c r="G1160" s="2">
        <f t="shared" si="22"/>
        <v>2137.3599599999998</v>
      </c>
      <c r="H1160" s="2">
        <f t="shared" si="23"/>
        <v>0.23999999999978172</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6456</v>
      </c>
      <c r="D1163" s="1">
        <f>BILANCA!E186</f>
        <v>1071.3900000000001</v>
      </c>
      <c r="E1163" s="1">
        <v>0</v>
      </c>
      <c r="F1163" s="1">
        <v>0</v>
      </c>
      <c r="G1163" s="2">
        <f t="shared" si="22"/>
        <v>1547.7803999999999</v>
      </c>
      <c r="H1163" s="2">
        <f t="shared" si="23"/>
        <v>0.39000000000010004</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206993</v>
      </c>
      <c r="D1165" s="1">
        <f>BILANCA!E188</f>
        <v>72257.14</v>
      </c>
      <c r="E1165" s="1">
        <v>0</v>
      </c>
      <c r="F1165" s="1">
        <v>0</v>
      </c>
      <c r="G1165" s="2">
        <f t="shared" si="22"/>
        <v>63974.324959999998</v>
      </c>
      <c r="H1165" s="2">
        <f t="shared" si="23"/>
        <v>0.13999999999941792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349078</v>
      </c>
      <c r="D1166" s="1">
        <f>BILANCA!E189</f>
        <v>0.01</v>
      </c>
      <c r="E1166" s="1">
        <v>0</v>
      </c>
      <c r="F1166" s="1">
        <v>0</v>
      </c>
      <c r="G1166" s="2">
        <f t="shared" si="22"/>
        <v>63881.27766</v>
      </c>
      <c r="H1166" s="2">
        <f t="shared" si="23"/>
        <v>0.01</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19742724</v>
      </c>
      <c r="D1183" s="1">
        <f>BILANCA!E206</f>
        <v>11843963.41</v>
      </c>
      <c r="E1183" s="1">
        <v>0</v>
      </c>
      <c r="F1183" s="1">
        <v>0</v>
      </c>
      <c r="G1183" s="2">
        <f t="shared" si="22"/>
        <v>8686130.1640000008</v>
      </c>
      <c r="H1183" s="2">
        <f t="shared" si="23"/>
        <v>0.41000000014901161</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19742724</v>
      </c>
      <c r="D1184" s="1">
        <f>BILANCA!E207</f>
        <v>11843963.41</v>
      </c>
      <c r="E1184" s="1">
        <v>0</v>
      </c>
      <c r="F1184" s="1">
        <v>0</v>
      </c>
      <c r="G1184" s="2">
        <f t="shared" si="22"/>
        <v>8729560.8148200009</v>
      </c>
      <c r="H1184" s="2">
        <f t="shared" si="23"/>
        <v>0.41000000014901161</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19742724</v>
      </c>
      <c r="D1189" s="1">
        <f>BILANCA!E212</f>
        <v>11843963.41</v>
      </c>
      <c r="E1189" s="1">
        <v>0</v>
      </c>
      <c r="F1189" s="1">
        <v>0</v>
      </c>
      <c r="G1189" s="2">
        <f t="shared" si="22"/>
        <v>8946714.0689199995</v>
      </c>
      <c r="H1189" s="2">
        <f t="shared" si="23"/>
        <v>0.41000000014901161</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420421894</v>
      </c>
      <c r="D1214" s="1">
        <f>BILANCA!E237</f>
        <v>417194750.46000004</v>
      </c>
      <c r="E1214" s="1">
        <v>0</v>
      </c>
      <c r="F1214" s="1">
        <v>0</v>
      </c>
      <c r="G1214" s="2">
        <f t="shared" si="22"/>
        <v>289861432.22652006</v>
      </c>
      <c r="H1214" s="2">
        <f t="shared" si="23"/>
        <v>0.46000003814697266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413264501</v>
      </c>
      <c r="D1215" s="1">
        <f>BILANCA!E238</f>
        <v>407719996.35000002</v>
      </c>
      <c r="E1215" s="1">
        <v>0</v>
      </c>
      <c r="F1215" s="1">
        <v>0</v>
      </c>
      <c r="G1215" s="2">
        <f t="shared" si="22"/>
        <v>285059442.53840005</v>
      </c>
      <c r="H1215" s="2">
        <f t="shared" si="23"/>
        <v>0.35000002384185791</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433007225</v>
      </c>
      <c r="D1216" s="1">
        <f>BILANCA!E239</f>
        <v>419563959.76000005</v>
      </c>
      <c r="E1216" s="1">
        <v>0</v>
      </c>
      <c r="F1216" s="1">
        <v>0</v>
      </c>
      <c r="G1216" s="2">
        <f t="shared" si="22"/>
        <v>296407488.67316008</v>
      </c>
      <c r="H1216" s="2">
        <f t="shared" si="23"/>
        <v>0.23999994993209839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425899751</v>
      </c>
      <c r="D1217" s="1">
        <f>BILANCA!E240</f>
        <v>412385878.16000003</v>
      </c>
      <c r="E1217" s="1">
        <v>0</v>
      </c>
      <c r="F1217" s="1">
        <v>0</v>
      </c>
      <c r="G1217" s="2">
        <f t="shared" si="22"/>
        <v>292657132.71288002</v>
      </c>
      <c r="H1217" s="2">
        <f t="shared" si="23"/>
        <v>0.1600000262260437</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7107474</v>
      </c>
      <c r="D1218" s="1">
        <f>BILANCA!E241</f>
        <v>7178081.5999999996</v>
      </c>
      <c r="E1218" s="1">
        <v>0</v>
      </c>
      <c r="F1218" s="1">
        <v>0</v>
      </c>
      <c r="G1218" s="2">
        <f t="shared" si="22"/>
        <v>5043954.7419999996</v>
      </c>
      <c r="H1218" s="2">
        <f t="shared" si="23"/>
        <v>0.40000000037252903</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19742724</v>
      </c>
      <c r="D1219" s="1">
        <f>BILANCA!E242</f>
        <v>11843963.41</v>
      </c>
      <c r="E1219" s="1">
        <v>0</v>
      </c>
      <c r="F1219" s="1">
        <v>0</v>
      </c>
      <c r="G1219" s="2">
        <f t="shared" si="22"/>
        <v>10249633.593520001</v>
      </c>
      <c r="H1219" s="2">
        <f t="shared" si="23"/>
        <v>0.41000000014901161</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19742724</v>
      </c>
      <c r="D1220" s="1">
        <f>BILANCA!E243</f>
        <v>11843963.41</v>
      </c>
      <c r="E1220" s="1">
        <v>0</v>
      </c>
      <c r="F1220" s="1">
        <v>0</v>
      </c>
      <c r="G1220" s="2">
        <f t="shared" si="22"/>
        <v>10293064.244339999</v>
      </c>
      <c r="H1220" s="2">
        <f t="shared" si="23"/>
        <v>0.41000000014901161</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3840821</v>
      </c>
      <c r="D1222" s="1">
        <f>BILANCA!E245</f>
        <v>5534172.2600000054</v>
      </c>
      <c r="E1222" s="1">
        <v>0</v>
      </c>
      <c r="F1222" s="1">
        <v>0</v>
      </c>
      <c r="G1222" s="2">
        <f t="shared" si="22"/>
        <v>3563290.5592800025</v>
      </c>
      <c r="H1222" s="2">
        <f t="shared" si="23"/>
        <v>0.26000000536441803</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84969610</v>
      </c>
      <c r="D1223" s="1">
        <f>BILANCA!E246</f>
        <v>81135796.600000009</v>
      </c>
      <c r="E1223" s="1">
        <v>0</v>
      </c>
      <c r="F1223" s="1">
        <v>0</v>
      </c>
      <c r="G1223" s="2">
        <f t="shared" si="22"/>
        <v>59337888.767999999</v>
      </c>
      <c r="H1223" s="2">
        <f t="shared" si="23"/>
        <v>0.39999999105930328</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66804453</v>
      </c>
      <c r="D1224" s="1">
        <f>BILANCA!E247</f>
        <v>70869400.450000003</v>
      </c>
      <c r="E1224" s="1">
        <v>0</v>
      </c>
      <c r="F1224" s="1">
        <v>0</v>
      </c>
      <c r="G1224" s="2">
        <f t="shared" si="22"/>
        <v>50258924.189900003</v>
      </c>
      <c r="H1224" s="2">
        <f t="shared" si="23"/>
        <v>0.45000000298023224</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18165157</v>
      </c>
      <c r="D1226" s="1">
        <f>BILANCA!E249</f>
        <v>10266396.15</v>
      </c>
      <c r="E1226" s="1">
        <v>0</v>
      </c>
      <c r="F1226" s="1">
        <v>0</v>
      </c>
      <c r="G1226" s="2">
        <f t="shared" si="22"/>
        <v>9403601.6798999999</v>
      </c>
      <c r="H1226" s="2">
        <f t="shared" si="23"/>
        <v>0.15000000037252903</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81128789</v>
      </c>
      <c r="D1227" s="1">
        <f>BILANCA!E250</f>
        <v>75601624.340000004</v>
      </c>
      <c r="E1227" s="1">
        <v>0</v>
      </c>
      <c r="F1227" s="1">
        <v>0</v>
      </c>
      <c r="G1227" s="2">
        <f t="shared" si="22"/>
        <v>56689017.193920001</v>
      </c>
      <c r="H1227" s="2">
        <f t="shared" si="23"/>
        <v>0.34000000357627869</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81128789</v>
      </c>
      <c r="D1229" s="1">
        <f>BILANCA!E252</f>
        <v>75601624.340000004</v>
      </c>
      <c r="E1229" s="1">
        <v>0</v>
      </c>
      <c r="F1229" s="1">
        <v>0</v>
      </c>
      <c r="G1229" s="2">
        <f t="shared" si="22"/>
        <v>57153681.269280002</v>
      </c>
      <c r="H1229" s="2">
        <f t="shared" si="23"/>
        <v>0.34000000357627869</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3316572</v>
      </c>
      <c r="D1232" s="1">
        <f>BILANCA!E255</f>
        <v>3940581.85</v>
      </c>
      <c r="E1232" s="1">
        <v>0</v>
      </c>
      <c r="F1232" s="1">
        <v>0</v>
      </c>
      <c r="G1232" s="2">
        <f t="shared" si="22"/>
        <v>2788236.1893000002</v>
      </c>
      <c r="H1232" s="2">
        <f t="shared" si="23"/>
        <v>0.14999999990686774</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29370819</v>
      </c>
      <c r="D1236" s="1">
        <f>BILANCA!E259</f>
        <v>6024487.5</v>
      </c>
      <c r="E1236" s="1">
        <v>0</v>
      </c>
      <c r="F1236" s="1">
        <v>0</v>
      </c>
      <c r="G1236" s="2">
        <f t="shared" si="22"/>
        <v>10479207.881999999</v>
      </c>
      <c r="H1236" s="2">
        <f t="shared" si="23"/>
        <v>0.5</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29370819</v>
      </c>
      <c r="D1237" s="1">
        <f>BILANCA!E260</f>
        <v>6024487.5</v>
      </c>
      <c r="E1237" s="1">
        <v>0</v>
      </c>
      <c r="F1237" s="1">
        <v>0</v>
      </c>
      <c r="G1237" s="2">
        <f t="shared" si="22"/>
        <v>10520627.676000001</v>
      </c>
      <c r="H1237" s="2">
        <f t="shared" si="23"/>
        <v>0.5</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3506251</v>
      </c>
      <c r="D1240" s="1">
        <f>BILANCA!E264</f>
        <v>4112260.34</v>
      </c>
      <c r="E1240" s="1">
        <v>0</v>
      </c>
      <c r="F1240" s="1">
        <v>0</v>
      </c>
      <c r="G1240" s="2">
        <f t="shared" si="22"/>
        <v>3014808.3217599997</v>
      </c>
      <c r="H1240" s="2">
        <f t="shared" si="23"/>
        <v>0.33999999985098839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5432916</v>
      </c>
      <c r="D1264" s="1">
        <f>BILANCA!E288</f>
        <v>5869720.1200000001</v>
      </c>
      <c r="E1264" s="1">
        <v>0</v>
      </c>
      <c r="F1264" s="1">
        <v>0</v>
      </c>
      <c r="G1264" s="2">
        <f t="shared" si="24"/>
        <v>4825432.1034400007</v>
      </c>
      <c r="H1264" s="2">
        <f t="shared" si="23"/>
        <v>0.12000000011175871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349078</v>
      </c>
      <c r="D1266" s="1">
        <f>BILANCA!E290</f>
        <v>0.01</v>
      </c>
      <c r="E1266" s="1">
        <v>0</v>
      </c>
      <c r="F1266" s="1">
        <v>0</v>
      </c>
      <c r="G1266" s="2">
        <f t="shared" si="24"/>
        <v>98789.079659999989</v>
      </c>
      <c r="H1266" s="2">
        <f t="shared" si="23"/>
        <v>0.01</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19742724</v>
      </c>
      <c r="D1270" s="1">
        <f>BILANCA!E294</f>
        <v>11843963.41</v>
      </c>
      <c r="E1270" s="1">
        <v>0</v>
      </c>
      <c r="F1270" s="1">
        <v>0</v>
      </c>
      <c r="G1270" s="2">
        <f t="shared" si="24"/>
        <v>12464596.78534</v>
      </c>
      <c r="H1270" s="2">
        <f t="shared" si="23"/>
        <v>0.41000000014901161</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176949</v>
      </c>
      <c r="D1271" s="1">
        <f>BILANCA!E295</f>
        <v>21995.49</v>
      </c>
      <c r="E1271" s="1">
        <v>0</v>
      </c>
      <c r="F1271" s="1">
        <v>0</v>
      </c>
      <c r="G1271" s="2">
        <f t="shared" si="24"/>
        <v>63630.714240000001</v>
      </c>
      <c r="H1271" s="2">
        <f t="shared" si="23"/>
        <v>0.49000000000160071</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33295</v>
      </c>
      <c r="D1273" s="1">
        <f>BILANCA!E297</f>
        <v>0</v>
      </c>
      <c r="E1273" s="1">
        <v>0</v>
      </c>
      <c r="F1273" s="1">
        <v>0</v>
      </c>
      <c r="G1273" s="2">
        <f t="shared" si="24"/>
        <v>9655.5499999999993</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74049</v>
      </c>
      <c r="D1285" s="1">
        <f>BILANCA!E309</f>
        <v>42758.41</v>
      </c>
      <c r="E1285" s="1">
        <v>0</v>
      </c>
      <c r="F1285" s="1">
        <v>0</v>
      </c>
      <c r="G1285" s="2">
        <f t="shared" si="24"/>
        <v>48188.877639999999</v>
      </c>
      <c r="H1285" s="2">
        <f t="shared" si="23"/>
        <v>0.41000000000349246</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72636599</v>
      </c>
      <c r="D1408" s="1">
        <f>'RAS-funkcijski'!E114</f>
        <v>78167915.200000003</v>
      </c>
      <c r="E1408" s="1">
        <v>0</v>
      </c>
      <c r="F1408" s="1">
        <v>0</v>
      </c>
      <c r="G1408" s="2">
        <f t="shared" si="24"/>
        <v>25186967.234000001</v>
      </c>
      <c r="H1408" s="2">
        <f t="shared" si="27"/>
        <v>0.20000000298023224</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72636599</v>
      </c>
      <c r="D1416" s="1">
        <f>'RAS-funkcijski'!E122</f>
        <v>78167915.200000003</v>
      </c>
      <c r="E1416" s="1">
        <v>0</v>
      </c>
      <c r="F1416" s="1">
        <v>0</v>
      </c>
      <c r="G1416" s="2">
        <f t="shared" si="24"/>
        <v>27018746.669199999</v>
      </c>
      <c r="H1416" s="2">
        <f t="shared" si="27"/>
        <v>0.20000000298023224</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72636599</v>
      </c>
      <c r="D1417" s="1">
        <f>'RAS-funkcijski'!E123</f>
        <v>78167915.200000003</v>
      </c>
      <c r="E1417" s="1">
        <v>0</v>
      </c>
      <c r="F1417" s="1">
        <v>0</v>
      </c>
      <c r="G1417" s="2">
        <f t="shared" si="24"/>
        <v>27247719.0986</v>
      </c>
      <c r="H1417" s="2">
        <f t="shared" si="27"/>
        <v>0.20000000298023224</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72636599</v>
      </c>
      <c r="D1435" s="13">
        <f>'RAS-funkcijski'!E141</f>
        <v>78167915.200000003</v>
      </c>
      <c r="E1435" s="13">
        <v>0</v>
      </c>
      <c r="F1435" s="13">
        <v>0</v>
      </c>
      <c r="G1435" s="14">
        <f t="shared" si="24"/>
        <v>31369222.827800002</v>
      </c>
      <c r="H1435" s="14">
        <f t="shared" si="27"/>
        <v>0.20000000298023224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78003.13</v>
      </c>
      <c r="D1436" s="6">
        <f>'P-VRIO'!E5</f>
        <v>0</v>
      </c>
      <c r="E1436" s="6">
        <v>0</v>
      </c>
      <c r="F1436" s="6">
        <v>0</v>
      </c>
      <c r="G1436" s="7">
        <f t="shared" si="24"/>
        <v>78.003130000000013</v>
      </c>
      <c r="H1436" s="7">
        <f t="shared" si="27"/>
        <v>0.13000000000465661</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78003.13</v>
      </c>
      <c r="D1453" s="1">
        <f>'P-VRIO'!E22</f>
        <v>0</v>
      </c>
      <c r="E1453" s="1">
        <v>0</v>
      </c>
      <c r="F1453" s="1">
        <v>0</v>
      </c>
      <c r="G1453" s="2">
        <f t="shared" si="24"/>
        <v>1404.0563400000001</v>
      </c>
      <c r="H1453" s="2">
        <f t="shared" si="27"/>
        <v>0.13000000000465661</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78003.13</v>
      </c>
      <c r="D1454" s="1">
        <f>'P-VRIO'!E23</f>
        <v>0</v>
      </c>
      <c r="E1454" s="1">
        <v>0</v>
      </c>
      <c r="F1454" s="1">
        <v>0</v>
      </c>
      <c r="G1454" s="2">
        <f t="shared" si="24"/>
        <v>1482.0594700000001</v>
      </c>
      <c r="H1454" s="2">
        <f t="shared" si="27"/>
        <v>0.13000000000465661</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78003.13</v>
      </c>
      <c r="D1455" s="1">
        <f>'P-VRIO'!E24</f>
        <v>0</v>
      </c>
      <c r="E1455" s="1">
        <v>0</v>
      </c>
      <c r="F1455" s="1">
        <v>0</v>
      </c>
      <c r="G1455" s="2">
        <f t="shared" si="24"/>
        <v>1560.0626000000002</v>
      </c>
      <c r="H1455" s="2">
        <f t="shared" si="27"/>
        <v>0.13000000000465661</v>
      </c>
      <c r="I1455" s="10">
        <f t="shared" ref="I1455:I1460" si="30">G1455*H1455</f>
        <v>202.80813800726463</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25524718.34</v>
      </c>
      <c r="D1480" s="6"/>
      <c r="E1480" s="6">
        <v>0</v>
      </c>
      <c r="F1480" s="6">
        <v>0</v>
      </c>
      <c r="G1480" s="7">
        <f t="shared" ref="G1480:G1580" si="34">B1480/1000*C1480</f>
        <v>25524.718339999999</v>
      </c>
      <c r="H1480" s="7">
        <f t="shared" ref="H1480:H1580" si="35">ABS(C1480-ROUND(C1480,0))</f>
        <v>0.33999999985098839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78453871.060000002</v>
      </c>
      <c r="D1481" s="1">
        <v>0</v>
      </c>
      <c r="E1481" s="1">
        <v>0</v>
      </c>
      <c r="F1481" s="1">
        <v>0</v>
      </c>
      <c r="G1481" s="2">
        <f t="shared" si="34"/>
        <v>156907.74212000001</v>
      </c>
      <c r="H1481" s="2">
        <f t="shared" si="35"/>
        <v>6.0000002384185791E-2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701828.64</v>
      </c>
      <c r="D1482" s="1">
        <v>0</v>
      </c>
      <c r="E1482" s="1">
        <v>0</v>
      </c>
      <c r="F1482" s="1">
        <v>0</v>
      </c>
      <c r="G1482" s="2">
        <f t="shared" si="34"/>
        <v>2105.4859200000001</v>
      </c>
      <c r="H1482" s="2">
        <f t="shared" si="35"/>
        <v>0.35999999998603016</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75331127.469999999</v>
      </c>
      <c r="D1483" s="1">
        <v>0</v>
      </c>
      <c r="E1483" s="1">
        <v>0</v>
      </c>
      <c r="F1483" s="1">
        <v>0</v>
      </c>
      <c r="G1483" s="2">
        <f t="shared" si="34"/>
        <v>301324.50988000003</v>
      </c>
      <c r="H1483" s="2">
        <f t="shared" si="35"/>
        <v>0.4699999988079071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53131391.57</v>
      </c>
      <c r="D1484" s="1">
        <v>0</v>
      </c>
      <c r="E1484" s="1">
        <v>0</v>
      </c>
      <c r="F1484" s="1">
        <v>0</v>
      </c>
      <c r="G1484" s="2">
        <f t="shared" si="34"/>
        <v>265656.95785000001</v>
      </c>
      <c r="H1484" s="2">
        <f t="shared" si="35"/>
        <v>0.42999999970197678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16120799.130000001</v>
      </c>
      <c r="D1485" s="1">
        <v>0</v>
      </c>
      <c r="E1485" s="1">
        <v>0</v>
      </c>
      <c r="F1485" s="1">
        <v>0</v>
      </c>
      <c r="G1485" s="2">
        <f t="shared" si="34"/>
        <v>96724.794780000011</v>
      </c>
      <c r="H1485" s="2">
        <f t="shared" si="35"/>
        <v>0.13000000081956387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622607.93000000005</v>
      </c>
      <c r="D1486" s="1">
        <v>0</v>
      </c>
      <c r="E1486" s="1">
        <v>0</v>
      </c>
      <c r="F1486" s="1">
        <v>0</v>
      </c>
      <c r="G1486" s="2">
        <f t="shared" si="34"/>
        <v>4358.2555100000009</v>
      </c>
      <c r="H1486" s="2">
        <f t="shared" si="35"/>
        <v>6.9999999948777258E-2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1394605.96</v>
      </c>
      <c r="D1489" s="1">
        <v>0</v>
      </c>
      <c r="E1489" s="1">
        <v>0</v>
      </c>
      <c r="F1489" s="1">
        <v>0</v>
      </c>
      <c r="G1489" s="2">
        <f t="shared" si="34"/>
        <v>13946.059600000001</v>
      </c>
      <c r="H1489" s="2">
        <f t="shared" si="35"/>
        <v>4.0000000037252903E-2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4061722.88</v>
      </c>
      <c r="D1491" s="1">
        <v>0</v>
      </c>
      <c r="E1491" s="1">
        <v>0</v>
      </c>
      <c r="F1491" s="1">
        <v>0</v>
      </c>
      <c r="G1491" s="2">
        <f t="shared" si="34"/>
        <v>48740.674559999999</v>
      </c>
      <c r="H1491" s="2">
        <f t="shared" si="35"/>
        <v>0.12000000011175871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2420914.9500000002</v>
      </c>
      <c r="D1492" s="1">
        <v>0</v>
      </c>
      <c r="E1492" s="1">
        <v>0</v>
      </c>
      <c r="F1492" s="1">
        <v>0</v>
      </c>
      <c r="G1492" s="2">
        <f t="shared" si="34"/>
        <v>31471.894350000002</v>
      </c>
      <c r="H1492" s="2">
        <f t="shared" si="35"/>
        <v>4.9999999813735485E-2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86264905.860000014</v>
      </c>
      <c r="D1499" s="1">
        <v>0</v>
      </c>
      <c r="E1499" s="1">
        <v>0</v>
      </c>
      <c r="F1499" s="1">
        <v>0</v>
      </c>
      <c r="G1499" s="2">
        <f t="shared" si="34"/>
        <v>1725298.1172000002</v>
      </c>
      <c r="H1499" s="2">
        <f t="shared" si="35"/>
        <v>0.13999998569488525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701828.64</v>
      </c>
      <c r="D1500" s="1">
        <v>0</v>
      </c>
      <c r="E1500" s="1">
        <v>0</v>
      </c>
      <c r="F1500" s="1">
        <v>0</v>
      </c>
      <c r="G1500" s="2">
        <f t="shared" si="34"/>
        <v>14738.401440000001</v>
      </c>
      <c r="H1500" s="2">
        <f t="shared" si="35"/>
        <v>0.35999999998603016</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74894323.88000001</v>
      </c>
      <c r="D1501" s="1">
        <v>0</v>
      </c>
      <c r="E1501" s="1">
        <v>0</v>
      </c>
      <c r="F1501" s="1">
        <v>0</v>
      </c>
      <c r="G1501" s="2">
        <f t="shared" si="34"/>
        <v>1647675.1253600002</v>
      </c>
      <c r="H1501" s="2">
        <f t="shared" si="35"/>
        <v>0.11999998986721039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52225398.840000004</v>
      </c>
      <c r="D1502" s="1">
        <v>0</v>
      </c>
      <c r="E1502" s="1">
        <v>0</v>
      </c>
      <c r="F1502" s="1">
        <v>0</v>
      </c>
      <c r="G1502" s="2">
        <f t="shared" si="34"/>
        <v>1201184.1733200001</v>
      </c>
      <c r="H1502" s="2">
        <f t="shared" si="35"/>
        <v>0.15999999642372131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16345989.51</v>
      </c>
      <c r="D1503" s="1">
        <v>0</v>
      </c>
      <c r="E1503" s="1">
        <v>0</v>
      </c>
      <c r="F1503" s="1">
        <v>0</v>
      </c>
      <c r="G1503" s="2">
        <f t="shared" si="34"/>
        <v>392303.74823999999</v>
      </c>
      <c r="H1503" s="2">
        <f t="shared" si="35"/>
        <v>0.49000000022351742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726485.29</v>
      </c>
      <c r="D1504" s="1">
        <v>0</v>
      </c>
      <c r="E1504" s="1">
        <v>0</v>
      </c>
      <c r="F1504" s="1">
        <v>0</v>
      </c>
      <c r="G1504" s="2">
        <f t="shared" si="34"/>
        <v>18162.132250000002</v>
      </c>
      <c r="H1504" s="2">
        <f t="shared" si="35"/>
        <v>0.2900000000372529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1399991</v>
      </c>
      <c r="D1507" s="1">
        <v>0</v>
      </c>
      <c r="E1507" s="1">
        <v>0</v>
      </c>
      <c r="F1507" s="1">
        <v>0</v>
      </c>
      <c r="G1507" s="2">
        <f t="shared" si="34"/>
        <v>39199.748</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4196459.24</v>
      </c>
      <c r="D1509" s="1">
        <v>0</v>
      </c>
      <c r="E1509" s="1">
        <v>0</v>
      </c>
      <c r="F1509" s="1">
        <v>0</v>
      </c>
      <c r="G1509" s="2">
        <f t="shared" si="34"/>
        <v>125893.7772</v>
      </c>
      <c r="H1509" s="2">
        <f t="shared" si="35"/>
        <v>0.24000000022351742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2769992.45</v>
      </c>
      <c r="D1510" s="1">
        <v>0</v>
      </c>
      <c r="E1510" s="1">
        <v>0</v>
      </c>
      <c r="F1510" s="1">
        <v>0</v>
      </c>
      <c r="G1510" s="2">
        <f t="shared" si="34"/>
        <v>85869.765950000001</v>
      </c>
      <c r="H1510" s="2">
        <f t="shared" si="35"/>
        <v>0.45000000018626451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7898760.8899999997</v>
      </c>
      <c r="D1511" s="1">
        <v>0</v>
      </c>
      <c r="E1511" s="1">
        <v>0</v>
      </c>
      <c r="F1511" s="1">
        <v>0</v>
      </c>
      <c r="G1511" s="2">
        <f t="shared" si="34"/>
        <v>252760.34847999999</v>
      </c>
      <c r="H1511" s="2">
        <f t="shared" si="35"/>
        <v>0.11000000033527613</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7898760.8899999997</v>
      </c>
      <c r="D1515" s="1">
        <v>0</v>
      </c>
      <c r="E1515" s="1">
        <v>0</v>
      </c>
      <c r="F1515" s="1">
        <v>0</v>
      </c>
      <c r="G1515" s="2">
        <f t="shared" si="34"/>
        <v>284355.39203999995</v>
      </c>
      <c r="H1515" s="2">
        <f t="shared" si="35"/>
        <v>0.11000000033527613</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17713683.539999992</v>
      </c>
      <c r="D1517" s="1">
        <v>0</v>
      </c>
      <c r="E1517" s="1">
        <v>0</v>
      </c>
      <c r="F1517" s="1">
        <v>0</v>
      </c>
      <c r="G1517" s="2">
        <f t="shared" si="34"/>
        <v>673119.9745199997</v>
      </c>
      <c r="H1517" s="2">
        <f t="shared" si="35"/>
        <v>0.46000000834465027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17713683.539999999</v>
      </c>
      <c r="D1576" s="1">
        <v>0</v>
      </c>
      <c r="E1576" s="1">
        <v>0</v>
      </c>
      <c r="F1576" s="1">
        <v>0</v>
      </c>
      <c r="G1576" s="2">
        <f t="shared" si="34"/>
        <v>1718227.3033799999</v>
      </c>
      <c r="H1576" s="2">
        <f t="shared" si="35"/>
        <v>0.46000000089406967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5869720.1200000001</v>
      </c>
      <c r="D1578" s="1">
        <v>0</v>
      </c>
      <c r="E1578" s="1">
        <v>0</v>
      </c>
      <c r="F1578" s="1">
        <v>0</v>
      </c>
      <c r="G1578" s="2">
        <f t="shared" si="34"/>
        <v>581102.29188000003</v>
      </c>
      <c r="H1578" s="2">
        <f t="shared" si="35"/>
        <v>0.12000000011175871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0.01</v>
      </c>
      <c r="D1579" s="1">
        <v>0</v>
      </c>
      <c r="E1579" s="1">
        <v>0</v>
      </c>
      <c r="F1579" s="1">
        <v>0</v>
      </c>
      <c r="G1579" s="2">
        <f t="shared" si="34"/>
        <v>1E-3</v>
      </c>
      <c r="H1579" s="2">
        <f t="shared" si="35"/>
        <v>0.01</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11843963.41</v>
      </c>
      <c r="D1580" s="13">
        <v>0</v>
      </c>
      <c r="E1580" s="13">
        <v>0</v>
      </c>
      <c r="F1580" s="13">
        <v>0</v>
      </c>
      <c r="G1580" s="14">
        <f t="shared" si="34"/>
        <v>1196240.3044100001</v>
      </c>
      <c r="H1580" s="14">
        <f t="shared" si="35"/>
        <v>0.41000000014901161</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4" t="s">
        <v>3297</v>
      </c>
      <c r="B1" s="384"/>
      <c r="C1" s="384"/>
    </row>
    <row r="2" spans="1:17" ht="33" customHeight="1" x14ac:dyDescent="0.2">
      <c r="A2" s="385" t="s">
        <v>3298</v>
      </c>
      <c r="B2" s="386"/>
      <c r="C2" s="378"/>
      <c r="D2" s="4"/>
      <c r="E2" s="4"/>
      <c r="F2" s="4"/>
      <c r="G2" s="4"/>
      <c r="H2" s="4"/>
      <c r="I2" s="4"/>
      <c r="J2" s="4"/>
      <c r="K2" s="4"/>
      <c r="L2" s="4"/>
      <c r="M2" s="4"/>
      <c r="N2" s="4"/>
      <c r="O2" s="4"/>
      <c r="P2" s="4"/>
      <c r="Q2" s="4"/>
    </row>
    <row r="3" spans="1:17" ht="18.75" customHeight="1" x14ac:dyDescent="0.2">
      <c r="A3" s="42" t="s">
        <v>3299</v>
      </c>
      <c r="B3" s="387" t="s">
        <v>3300</v>
      </c>
      <c r="C3" s="378"/>
      <c r="D3" s="4"/>
      <c r="E3" s="4"/>
      <c r="F3" s="4"/>
      <c r="G3" s="4"/>
      <c r="H3" s="4"/>
      <c r="I3" s="4"/>
      <c r="J3" s="4"/>
      <c r="K3" s="4"/>
      <c r="L3" s="4"/>
      <c r="M3" s="4"/>
      <c r="N3" s="4"/>
      <c r="O3" s="4"/>
      <c r="P3" s="4"/>
      <c r="Q3" s="4"/>
    </row>
    <row r="4" spans="1:17" ht="37.5" hidden="1" customHeight="1" x14ac:dyDescent="0.2">
      <c r="A4" s="43" t="s">
        <v>3301</v>
      </c>
      <c r="B4" s="377" t="s">
        <v>3302</v>
      </c>
      <c r="C4" s="378"/>
      <c r="D4" s="4"/>
      <c r="E4" s="4"/>
      <c r="F4" s="4"/>
      <c r="G4" s="4"/>
      <c r="H4" s="4"/>
      <c r="I4" s="4"/>
      <c r="J4" s="4"/>
      <c r="K4" s="4"/>
      <c r="L4" s="4"/>
      <c r="M4" s="4"/>
      <c r="N4" s="4"/>
      <c r="O4" s="4"/>
      <c r="P4" s="4"/>
      <c r="Q4" s="4"/>
    </row>
    <row r="5" spans="1:17" ht="48" hidden="1" customHeight="1" x14ac:dyDescent="0.2">
      <c r="A5" s="43" t="s">
        <v>3301</v>
      </c>
      <c r="B5" s="377" t="s">
        <v>3303</v>
      </c>
      <c r="C5" s="378"/>
      <c r="D5" s="4"/>
      <c r="E5" s="4"/>
      <c r="F5" s="4"/>
      <c r="G5" s="4"/>
      <c r="H5" s="4"/>
      <c r="I5" s="4"/>
      <c r="J5" s="4"/>
      <c r="K5" s="4"/>
      <c r="L5" s="4"/>
      <c r="M5" s="4"/>
      <c r="N5" s="4"/>
      <c r="O5" s="4"/>
      <c r="P5" s="4"/>
      <c r="Q5" s="4"/>
    </row>
    <row r="6" spans="1:17" ht="59.25" hidden="1" customHeight="1" x14ac:dyDescent="0.2">
      <c r="A6" s="43" t="s">
        <v>3301</v>
      </c>
      <c r="B6" s="377" t="s">
        <v>3304</v>
      </c>
      <c r="C6" s="378"/>
      <c r="D6" s="4"/>
      <c r="E6" s="4"/>
      <c r="F6" s="4"/>
      <c r="G6" s="4"/>
      <c r="H6" s="4"/>
      <c r="I6" s="4"/>
      <c r="J6" s="4"/>
      <c r="K6" s="4"/>
      <c r="L6" s="4"/>
      <c r="M6" s="4"/>
      <c r="N6" s="4"/>
      <c r="O6" s="4"/>
      <c r="P6" s="4"/>
      <c r="Q6" s="4"/>
    </row>
    <row r="7" spans="1:17" ht="48" hidden="1" customHeight="1" x14ac:dyDescent="0.2">
      <c r="A7" s="43" t="s">
        <v>3305</v>
      </c>
      <c r="B7" s="377" t="s">
        <v>3306</v>
      </c>
      <c r="C7" s="378"/>
      <c r="D7" s="4"/>
      <c r="E7" s="4"/>
      <c r="F7" s="4"/>
      <c r="G7" s="4"/>
      <c r="H7" s="4"/>
      <c r="I7" s="4"/>
      <c r="J7" s="4"/>
      <c r="K7" s="4"/>
      <c r="L7" s="4"/>
      <c r="M7" s="4"/>
      <c r="N7" s="4"/>
      <c r="O7" s="4"/>
      <c r="P7" s="4"/>
      <c r="Q7" s="4"/>
    </row>
    <row r="8" spans="1:17" ht="41.25" hidden="1" customHeight="1" x14ac:dyDescent="0.2">
      <c r="A8" s="43" t="s">
        <v>3307</v>
      </c>
      <c r="B8" s="377" t="s">
        <v>3308</v>
      </c>
      <c r="C8" s="378"/>
      <c r="D8" s="4"/>
      <c r="E8" s="4"/>
      <c r="F8" s="4"/>
      <c r="G8" s="4"/>
      <c r="H8" s="4"/>
      <c r="I8" s="4"/>
      <c r="J8" s="4"/>
      <c r="K8" s="4"/>
      <c r="L8" s="4"/>
      <c r="M8" s="4"/>
      <c r="N8" s="4"/>
      <c r="O8" s="4"/>
      <c r="P8" s="4"/>
      <c r="Q8" s="4"/>
    </row>
    <row r="9" spans="1:17" ht="59.25" hidden="1" customHeight="1" x14ac:dyDescent="0.2">
      <c r="A9" s="43" t="s">
        <v>3309</v>
      </c>
      <c r="B9" s="377" t="s">
        <v>3310</v>
      </c>
      <c r="C9" s="378"/>
      <c r="D9" s="4"/>
      <c r="E9" s="4"/>
      <c r="F9" s="4"/>
      <c r="G9" s="4"/>
      <c r="H9" s="4"/>
      <c r="I9" s="4"/>
      <c r="J9" s="4"/>
      <c r="K9" s="4"/>
      <c r="L9" s="4"/>
      <c r="M9" s="4"/>
      <c r="N9" s="4"/>
      <c r="O9" s="4"/>
      <c r="P9" s="4"/>
      <c r="Q9" s="4"/>
    </row>
    <row r="10" spans="1:17" ht="61.5" hidden="1" customHeight="1" x14ac:dyDescent="0.2">
      <c r="A10" s="43" t="s">
        <v>3309</v>
      </c>
      <c r="B10" s="377" t="s">
        <v>3311</v>
      </c>
      <c r="C10" s="378"/>
      <c r="D10" s="4"/>
      <c r="E10" s="4"/>
      <c r="F10" s="4"/>
      <c r="G10" s="4"/>
      <c r="H10" s="4"/>
      <c r="I10" s="4"/>
      <c r="J10" s="4"/>
      <c r="K10" s="4"/>
      <c r="L10" s="4"/>
      <c r="M10" s="4"/>
      <c r="N10" s="4"/>
      <c r="O10" s="4"/>
      <c r="P10" s="4"/>
      <c r="Q10" s="4"/>
    </row>
    <row r="11" spans="1:17" ht="43.5" hidden="1" customHeight="1" x14ac:dyDescent="0.2">
      <c r="A11" s="43" t="s">
        <v>3309</v>
      </c>
      <c r="B11" s="377" t="s">
        <v>3312</v>
      </c>
      <c r="C11" s="378"/>
      <c r="D11" s="4"/>
      <c r="E11" s="4"/>
      <c r="F11" s="4"/>
      <c r="G11" s="4"/>
      <c r="H11" s="4"/>
      <c r="I11" s="4"/>
      <c r="J11" s="4"/>
      <c r="K11" s="4"/>
      <c r="L11" s="4"/>
      <c r="M11" s="4"/>
      <c r="N11" s="4"/>
      <c r="O11" s="4"/>
      <c r="P11" s="4"/>
      <c r="Q11" s="4"/>
    </row>
    <row r="12" spans="1:17" ht="27.75" hidden="1" customHeight="1" x14ac:dyDescent="0.2">
      <c r="A12" s="43" t="s">
        <v>3313</v>
      </c>
      <c r="B12" s="377" t="s">
        <v>3314</v>
      </c>
      <c r="C12" s="378"/>
      <c r="D12" s="4"/>
      <c r="E12" s="4"/>
      <c r="F12" s="4"/>
      <c r="G12" s="4"/>
      <c r="H12" s="4"/>
      <c r="I12" s="4"/>
      <c r="J12" s="4"/>
      <c r="K12" s="4"/>
      <c r="L12" s="4"/>
      <c r="M12" s="4"/>
      <c r="N12" s="4"/>
      <c r="O12" s="4"/>
      <c r="P12" s="4"/>
      <c r="Q12" s="4"/>
    </row>
    <row r="13" spans="1:17" ht="27.75" hidden="1" customHeight="1" x14ac:dyDescent="0.2">
      <c r="A13" s="43" t="s">
        <v>3315</v>
      </c>
      <c r="B13" s="377" t="s">
        <v>3316</v>
      </c>
      <c r="C13" s="378"/>
      <c r="D13" s="4"/>
      <c r="E13" s="4"/>
      <c r="F13" s="4"/>
      <c r="G13" s="4"/>
      <c r="H13" s="4"/>
      <c r="I13" s="4"/>
      <c r="J13" s="4"/>
      <c r="K13" s="4"/>
      <c r="L13" s="4"/>
      <c r="M13" s="4"/>
      <c r="N13" s="4"/>
      <c r="O13" s="4"/>
      <c r="P13" s="4"/>
      <c r="Q13" s="4"/>
    </row>
    <row r="14" spans="1:17" ht="45.75" hidden="1" customHeight="1" x14ac:dyDescent="0.2">
      <c r="A14" s="43" t="s">
        <v>3317</v>
      </c>
      <c r="B14" s="377" t="s">
        <v>3318</v>
      </c>
      <c r="C14" s="378"/>
      <c r="D14" s="4"/>
      <c r="E14" s="4"/>
      <c r="F14" s="4"/>
      <c r="G14" s="4"/>
      <c r="H14" s="4"/>
      <c r="I14" s="4"/>
      <c r="J14" s="4"/>
      <c r="K14" s="4"/>
      <c r="L14" s="4"/>
      <c r="M14" s="4"/>
      <c r="N14" s="4"/>
      <c r="O14" s="4"/>
      <c r="P14" s="4"/>
      <c r="Q14" s="4"/>
    </row>
    <row r="15" spans="1:17" ht="45.75" hidden="1" customHeight="1" x14ac:dyDescent="0.2">
      <c r="A15" s="43" t="s">
        <v>3319</v>
      </c>
      <c r="B15" s="377" t="s">
        <v>3320</v>
      </c>
      <c r="C15" s="378"/>
      <c r="D15" s="4"/>
      <c r="E15" s="4"/>
      <c r="F15" s="4"/>
      <c r="G15" s="4"/>
      <c r="H15" s="4"/>
      <c r="I15" s="4"/>
      <c r="J15" s="4"/>
      <c r="K15" s="4"/>
      <c r="L15" s="4"/>
      <c r="M15" s="4"/>
      <c r="N15" s="4"/>
      <c r="O15" s="4"/>
      <c r="P15" s="4"/>
      <c r="Q15" s="4"/>
    </row>
    <row r="16" spans="1:17" ht="51" hidden="1" customHeight="1" x14ac:dyDescent="0.2">
      <c r="A16" s="43" t="s">
        <v>3321</v>
      </c>
      <c r="B16" s="377" t="s">
        <v>3322</v>
      </c>
      <c r="C16" s="378"/>
      <c r="D16" s="4"/>
      <c r="E16" s="4"/>
      <c r="F16" s="4"/>
      <c r="G16" s="4"/>
      <c r="H16" s="4"/>
      <c r="I16" s="4"/>
      <c r="J16" s="4"/>
      <c r="K16" s="4"/>
      <c r="L16" s="4"/>
      <c r="M16" s="4"/>
      <c r="N16" s="4"/>
      <c r="O16" s="4"/>
      <c r="P16" s="4"/>
      <c r="Q16" s="4"/>
    </row>
    <row r="17" spans="1:17" ht="27.75" hidden="1" customHeight="1" x14ac:dyDescent="0.2">
      <c r="A17" s="43" t="s">
        <v>3323</v>
      </c>
      <c r="B17" s="377" t="s">
        <v>3324</v>
      </c>
      <c r="C17" s="378"/>
      <c r="D17" s="4"/>
      <c r="E17" s="4"/>
      <c r="F17" s="4"/>
      <c r="G17" s="4"/>
      <c r="H17" s="4"/>
      <c r="I17" s="4"/>
      <c r="J17" s="4"/>
      <c r="K17" s="4"/>
      <c r="L17" s="4"/>
      <c r="M17" s="4"/>
      <c r="N17" s="4"/>
      <c r="O17" s="4"/>
      <c r="P17" s="4"/>
      <c r="Q17" s="4"/>
    </row>
    <row r="18" spans="1:17" ht="27.75" hidden="1" customHeight="1" x14ac:dyDescent="0.2">
      <c r="A18" s="43" t="s">
        <v>3325</v>
      </c>
      <c r="B18" s="377" t="s">
        <v>3326</v>
      </c>
      <c r="C18" s="378"/>
      <c r="D18" s="4"/>
      <c r="E18" s="4"/>
      <c r="F18" s="4"/>
      <c r="G18" s="4"/>
      <c r="H18" s="4"/>
      <c r="I18" s="4"/>
      <c r="J18" s="4"/>
      <c r="K18" s="4"/>
      <c r="L18" s="4"/>
      <c r="M18" s="4"/>
      <c r="N18" s="4"/>
      <c r="O18" s="4"/>
      <c r="P18" s="4"/>
      <c r="Q18" s="4"/>
    </row>
    <row r="19" spans="1:17" ht="45" hidden="1" customHeight="1" x14ac:dyDescent="0.2">
      <c r="A19" s="43" t="s">
        <v>3325</v>
      </c>
      <c r="B19" s="377" t="s">
        <v>3327</v>
      </c>
      <c r="C19" s="378"/>
      <c r="D19" s="4"/>
      <c r="E19" s="4"/>
      <c r="F19" s="4"/>
      <c r="G19" s="4"/>
      <c r="H19" s="4"/>
      <c r="I19" s="4"/>
      <c r="J19" s="4"/>
      <c r="K19" s="4"/>
      <c r="L19" s="4"/>
      <c r="M19" s="4"/>
      <c r="N19" s="4"/>
      <c r="O19" s="4"/>
      <c r="P19" s="4"/>
      <c r="Q19" s="4"/>
    </row>
    <row r="20" spans="1:17" ht="45" hidden="1" customHeight="1" x14ac:dyDescent="0.2">
      <c r="A20" s="43" t="s">
        <v>3328</v>
      </c>
      <c r="B20" s="377" t="s">
        <v>3329</v>
      </c>
      <c r="C20" s="378"/>
      <c r="D20" s="4"/>
      <c r="E20" s="4"/>
      <c r="F20" s="4"/>
      <c r="G20" s="4"/>
      <c r="H20" s="4"/>
      <c r="I20" s="4"/>
      <c r="J20" s="4"/>
      <c r="K20" s="4"/>
      <c r="L20" s="4"/>
      <c r="M20" s="4"/>
      <c r="N20" s="4"/>
      <c r="O20" s="4"/>
      <c r="P20" s="4"/>
      <c r="Q20" s="4"/>
    </row>
    <row r="21" spans="1:17" ht="30" hidden="1" customHeight="1" x14ac:dyDescent="0.2">
      <c r="A21" s="43" t="s">
        <v>3330</v>
      </c>
      <c r="B21" s="377" t="s">
        <v>3331</v>
      </c>
      <c r="C21" s="378"/>
      <c r="D21" s="4"/>
      <c r="E21" s="4"/>
      <c r="F21" s="4"/>
      <c r="G21" s="4"/>
      <c r="H21" s="4"/>
      <c r="I21" s="4"/>
      <c r="J21" s="4"/>
      <c r="K21" s="4"/>
      <c r="L21" s="4"/>
      <c r="M21" s="4"/>
      <c r="N21" s="4"/>
      <c r="O21" s="4"/>
      <c r="P21" s="4"/>
      <c r="Q21" s="4"/>
    </row>
    <row r="22" spans="1:17" ht="30" hidden="1" customHeight="1" x14ac:dyDescent="0.2">
      <c r="A22" s="43" t="s">
        <v>3332</v>
      </c>
      <c r="B22" s="377" t="s">
        <v>3333</v>
      </c>
      <c r="C22" s="378"/>
      <c r="D22" s="4"/>
      <c r="E22" s="4"/>
      <c r="F22" s="4"/>
      <c r="G22" s="4"/>
      <c r="H22" s="4"/>
      <c r="I22" s="4"/>
      <c r="J22" s="4"/>
      <c r="K22" s="4"/>
      <c r="L22" s="4"/>
      <c r="M22" s="4"/>
      <c r="N22" s="4"/>
      <c r="O22" s="4"/>
      <c r="P22" s="4"/>
      <c r="Q22" s="4"/>
    </row>
    <row r="23" spans="1:17" ht="30" hidden="1" customHeight="1" x14ac:dyDescent="0.2">
      <c r="A23" s="43" t="s">
        <v>3334</v>
      </c>
      <c r="B23" s="377" t="s">
        <v>3335</v>
      </c>
      <c r="C23" s="378"/>
      <c r="D23" s="4"/>
      <c r="E23" s="4"/>
      <c r="F23" s="4"/>
      <c r="G23" s="4"/>
      <c r="H23" s="4"/>
      <c r="I23" s="4"/>
      <c r="J23" s="4"/>
      <c r="K23" s="4"/>
      <c r="L23" s="4"/>
      <c r="M23" s="4"/>
      <c r="N23" s="4"/>
      <c r="O23" s="4"/>
      <c r="P23" s="4"/>
      <c r="Q23" s="4"/>
    </row>
    <row r="24" spans="1:17" ht="30" hidden="1" customHeight="1" x14ac:dyDescent="0.2">
      <c r="A24" s="43" t="s">
        <v>3336</v>
      </c>
      <c r="B24" s="377" t="s">
        <v>3337</v>
      </c>
      <c r="C24" s="378"/>
      <c r="D24" s="4"/>
      <c r="E24" s="4"/>
      <c r="F24" s="4"/>
      <c r="G24" s="4"/>
      <c r="H24" s="4"/>
      <c r="I24" s="4"/>
      <c r="J24" s="4"/>
      <c r="K24" s="4"/>
      <c r="L24" s="4"/>
      <c r="M24" s="4"/>
      <c r="N24" s="4"/>
      <c r="O24" s="4"/>
      <c r="P24" s="4"/>
      <c r="Q24" s="4"/>
    </row>
    <row r="25" spans="1:17" ht="30" hidden="1" customHeight="1" x14ac:dyDescent="0.2">
      <c r="A25" s="43" t="s">
        <v>3338</v>
      </c>
      <c r="B25" s="377" t="s">
        <v>3339</v>
      </c>
      <c r="C25" s="378"/>
      <c r="D25" s="4"/>
      <c r="E25" s="4"/>
      <c r="F25" s="4"/>
      <c r="G25" s="4"/>
      <c r="H25" s="4"/>
      <c r="I25" s="4"/>
      <c r="J25" s="4"/>
      <c r="K25" s="4"/>
      <c r="L25" s="4"/>
      <c r="M25" s="4"/>
      <c r="N25" s="4"/>
      <c r="O25" s="4"/>
      <c r="P25" s="4"/>
      <c r="Q25" s="4"/>
    </row>
    <row r="26" spans="1:17" ht="30" hidden="1" customHeight="1" x14ac:dyDescent="0.2">
      <c r="A26" s="43" t="s">
        <v>3340</v>
      </c>
      <c r="B26" s="377" t="s">
        <v>3341</v>
      </c>
      <c r="C26" s="378"/>
      <c r="D26" s="4"/>
      <c r="E26" s="4"/>
      <c r="F26" s="4"/>
      <c r="G26" s="4"/>
      <c r="H26" s="4"/>
      <c r="I26" s="4"/>
      <c r="J26" s="4"/>
      <c r="K26" s="4"/>
      <c r="L26" s="4"/>
      <c r="M26" s="4"/>
      <c r="N26" s="4"/>
      <c r="O26" s="4"/>
      <c r="P26" s="4"/>
      <c r="Q26" s="4"/>
    </row>
    <row r="27" spans="1:17" ht="70.5" hidden="1" customHeight="1" x14ac:dyDescent="0.2">
      <c r="A27" s="43" t="s">
        <v>3342</v>
      </c>
      <c r="B27" s="377" t="s">
        <v>3343</v>
      </c>
      <c r="C27" s="378"/>
      <c r="D27" s="4"/>
      <c r="E27" s="4"/>
      <c r="F27" s="4"/>
      <c r="G27" s="4"/>
      <c r="H27" s="4"/>
      <c r="I27" s="4"/>
      <c r="J27" s="4"/>
      <c r="K27" s="4"/>
      <c r="L27" s="4"/>
      <c r="M27" s="4"/>
      <c r="N27" s="4"/>
      <c r="O27" s="4"/>
      <c r="P27" s="4"/>
      <c r="Q27" s="4"/>
    </row>
    <row r="28" spans="1:17" ht="48" hidden="1" customHeight="1" x14ac:dyDescent="0.2">
      <c r="A28" s="43" t="s">
        <v>3344</v>
      </c>
      <c r="B28" s="377" t="s">
        <v>3345</v>
      </c>
      <c r="C28" s="378"/>
      <c r="D28" s="4"/>
      <c r="E28" s="4"/>
      <c r="F28" s="4"/>
      <c r="G28" s="4"/>
      <c r="H28" s="4"/>
      <c r="I28" s="4"/>
      <c r="J28" s="4"/>
      <c r="K28" s="4"/>
      <c r="L28" s="4"/>
      <c r="M28" s="4"/>
      <c r="N28" s="4"/>
      <c r="O28" s="4"/>
      <c r="P28" s="4"/>
      <c r="Q28" s="4"/>
    </row>
    <row r="29" spans="1:17" ht="100.5" hidden="1" customHeight="1" x14ac:dyDescent="0.2">
      <c r="A29" s="43" t="s">
        <v>3346</v>
      </c>
      <c r="B29" s="377" t="s">
        <v>3347</v>
      </c>
      <c r="C29" s="378"/>
      <c r="D29" s="4"/>
      <c r="E29" s="4"/>
      <c r="F29" s="4"/>
      <c r="G29" s="4"/>
      <c r="H29" s="4"/>
      <c r="I29" s="4"/>
      <c r="J29" s="4"/>
      <c r="K29" s="4"/>
      <c r="L29" s="4"/>
      <c r="M29" s="4"/>
      <c r="N29" s="4"/>
      <c r="O29" s="4"/>
      <c r="P29" s="4"/>
      <c r="Q29" s="4"/>
    </row>
    <row r="30" spans="1:17" ht="45" hidden="1" customHeight="1" x14ac:dyDescent="0.2">
      <c r="A30" s="43" t="s">
        <v>3348</v>
      </c>
      <c r="B30" s="377" t="s">
        <v>3349</v>
      </c>
      <c r="C30" s="378"/>
      <c r="D30" s="4"/>
      <c r="E30" s="4"/>
      <c r="F30" s="4"/>
      <c r="G30" s="4"/>
      <c r="H30" s="4"/>
      <c r="I30" s="4"/>
      <c r="J30" s="4"/>
      <c r="K30" s="4"/>
      <c r="L30" s="4"/>
      <c r="M30" s="4"/>
      <c r="N30" s="4"/>
      <c r="O30" s="4"/>
      <c r="P30" s="4"/>
      <c r="Q30" s="4"/>
    </row>
    <row r="31" spans="1:17" ht="45" hidden="1" customHeight="1" x14ac:dyDescent="0.2">
      <c r="A31" s="43" t="s">
        <v>3350</v>
      </c>
      <c r="B31" s="377" t="s">
        <v>3351</v>
      </c>
      <c r="C31" s="378"/>
      <c r="D31" s="4"/>
      <c r="E31" s="4"/>
      <c r="F31" s="4"/>
      <c r="G31" s="4"/>
      <c r="H31" s="4"/>
      <c r="I31" s="4"/>
      <c r="J31" s="4"/>
      <c r="K31" s="4"/>
      <c r="L31" s="4"/>
      <c r="M31" s="4"/>
      <c r="N31" s="4"/>
      <c r="O31" s="4"/>
      <c r="P31" s="4"/>
      <c r="Q31" s="4"/>
    </row>
    <row r="32" spans="1:17" ht="45" hidden="1" customHeight="1" x14ac:dyDescent="0.2">
      <c r="A32" s="43" t="s">
        <v>3352</v>
      </c>
      <c r="B32" s="377" t="s">
        <v>3353</v>
      </c>
      <c r="C32" s="378"/>
      <c r="D32" s="4"/>
      <c r="E32" s="4"/>
      <c r="F32" s="4"/>
      <c r="G32" s="4"/>
      <c r="H32" s="4"/>
      <c r="I32" s="4"/>
      <c r="J32" s="4"/>
      <c r="K32" s="4"/>
      <c r="L32" s="4"/>
      <c r="M32" s="4"/>
      <c r="N32" s="4"/>
      <c r="O32" s="4"/>
      <c r="P32" s="4"/>
      <c r="Q32" s="4"/>
    </row>
    <row r="33" spans="1:17" ht="72" hidden="1" customHeight="1" x14ac:dyDescent="0.2">
      <c r="A33" s="43" t="s">
        <v>3354</v>
      </c>
      <c r="B33" s="377" t="s">
        <v>3355</v>
      </c>
      <c r="C33" s="378"/>
      <c r="D33" s="4"/>
      <c r="E33" s="4"/>
      <c r="F33" s="4"/>
      <c r="G33" s="4"/>
      <c r="H33" s="4"/>
      <c r="I33" s="4"/>
      <c r="J33" s="4"/>
      <c r="K33" s="4"/>
      <c r="L33" s="4"/>
      <c r="M33" s="4"/>
      <c r="N33" s="4"/>
      <c r="O33" s="4"/>
      <c r="P33" s="4"/>
      <c r="Q33" s="4"/>
    </row>
    <row r="34" spans="1:17" ht="79.5" hidden="1" customHeight="1" x14ac:dyDescent="0.2">
      <c r="A34" s="43" t="s">
        <v>3356</v>
      </c>
      <c r="B34" s="377" t="s">
        <v>3357</v>
      </c>
      <c r="C34" s="378"/>
      <c r="D34" s="4"/>
      <c r="E34" s="4"/>
      <c r="F34" s="4"/>
      <c r="G34" s="4"/>
      <c r="H34" s="4"/>
      <c r="I34" s="4"/>
      <c r="J34" s="4"/>
      <c r="K34" s="4"/>
      <c r="L34" s="4"/>
      <c r="M34" s="4"/>
      <c r="N34" s="4"/>
      <c r="O34" s="4"/>
      <c r="P34" s="4"/>
      <c r="Q34" s="4"/>
    </row>
    <row r="35" spans="1:17" ht="70.5" hidden="1" customHeight="1" x14ac:dyDescent="0.2">
      <c r="A35" s="43" t="s">
        <v>3358</v>
      </c>
      <c r="B35" s="377" t="s">
        <v>3359</v>
      </c>
      <c r="C35" s="378"/>
      <c r="D35" s="4"/>
      <c r="E35" s="4"/>
      <c r="F35" s="4"/>
      <c r="G35" s="4"/>
      <c r="H35" s="4"/>
      <c r="I35" s="4"/>
      <c r="J35" s="4"/>
      <c r="K35" s="4"/>
      <c r="L35" s="4"/>
      <c r="M35" s="4"/>
      <c r="N35" s="4"/>
      <c r="O35" s="4"/>
      <c r="P35" s="4"/>
      <c r="Q35" s="4"/>
    </row>
    <row r="36" spans="1:17" ht="45.75" hidden="1" customHeight="1" x14ac:dyDescent="0.2">
      <c r="A36" s="43" t="s">
        <v>3360</v>
      </c>
      <c r="B36" s="377" t="s">
        <v>3361</v>
      </c>
      <c r="C36" s="378"/>
      <c r="D36" s="4"/>
      <c r="E36" s="4"/>
      <c r="F36" s="4"/>
      <c r="G36" s="4"/>
      <c r="H36" s="4"/>
      <c r="I36" s="4"/>
      <c r="J36" s="4"/>
      <c r="K36" s="4"/>
      <c r="L36" s="4"/>
      <c r="M36" s="4"/>
      <c r="N36" s="4"/>
      <c r="O36" s="4"/>
      <c r="P36" s="4"/>
      <c r="Q36" s="4"/>
    </row>
    <row r="37" spans="1:17" ht="54.75" hidden="1" customHeight="1" x14ac:dyDescent="0.2">
      <c r="A37" s="43" t="s">
        <v>3362</v>
      </c>
      <c r="B37" s="377" t="s">
        <v>3363</v>
      </c>
      <c r="C37" s="378"/>
      <c r="D37" s="4"/>
      <c r="E37" s="4"/>
      <c r="F37" s="4"/>
      <c r="G37" s="4"/>
      <c r="H37" s="4"/>
      <c r="I37" s="4"/>
      <c r="J37" s="4"/>
      <c r="K37" s="4"/>
      <c r="L37" s="4"/>
      <c r="M37" s="4"/>
      <c r="N37" s="4"/>
      <c r="O37" s="4"/>
      <c r="P37" s="4"/>
      <c r="Q37" s="4"/>
    </row>
    <row r="38" spans="1:17" ht="37.5" hidden="1" customHeight="1" x14ac:dyDescent="0.2">
      <c r="A38" s="43" t="s">
        <v>3364</v>
      </c>
      <c r="B38" s="377" t="s">
        <v>3365</v>
      </c>
      <c r="C38" s="378"/>
      <c r="D38" s="4"/>
      <c r="E38" s="4"/>
      <c r="F38" s="4"/>
      <c r="G38" s="4"/>
      <c r="H38" s="4"/>
      <c r="I38" s="4"/>
      <c r="J38" s="4"/>
      <c r="K38" s="4"/>
      <c r="L38" s="4"/>
      <c r="M38" s="4"/>
      <c r="N38" s="4"/>
      <c r="O38" s="4"/>
      <c r="P38" s="4"/>
      <c r="Q38" s="4"/>
    </row>
    <row r="39" spans="1:17" ht="61.5" hidden="1" customHeight="1" x14ac:dyDescent="0.2">
      <c r="A39" s="43" t="s">
        <v>3366</v>
      </c>
      <c r="B39" s="377" t="s">
        <v>3367</v>
      </c>
      <c r="C39" s="378"/>
      <c r="D39" s="4"/>
      <c r="E39" s="4"/>
      <c r="F39" s="4"/>
      <c r="G39" s="4"/>
      <c r="H39" s="4"/>
      <c r="I39" s="4"/>
      <c r="J39" s="4"/>
      <c r="K39" s="4"/>
      <c r="L39" s="4"/>
      <c r="M39" s="4"/>
      <c r="N39" s="4"/>
      <c r="O39" s="4"/>
      <c r="P39" s="4"/>
      <c r="Q39" s="4"/>
    </row>
    <row r="40" spans="1:17" ht="53.25" hidden="1" customHeight="1" x14ac:dyDescent="0.2">
      <c r="A40" s="43" t="s">
        <v>3368</v>
      </c>
      <c r="B40" s="377" t="s">
        <v>3369</v>
      </c>
      <c r="C40" s="378"/>
      <c r="D40" s="4"/>
      <c r="E40" s="4"/>
      <c r="F40" s="4"/>
      <c r="G40" s="4"/>
      <c r="H40" s="4"/>
      <c r="I40" s="4"/>
      <c r="J40" s="4"/>
      <c r="K40" s="4"/>
      <c r="L40" s="4"/>
      <c r="M40" s="4"/>
      <c r="N40" s="4"/>
      <c r="O40" s="4"/>
      <c r="P40" s="4"/>
      <c r="Q40" s="4"/>
    </row>
    <row r="41" spans="1:17" ht="73.5" hidden="1" customHeight="1" x14ac:dyDescent="0.2">
      <c r="A41" s="43" t="s">
        <v>3370</v>
      </c>
      <c r="B41" s="377" t="s">
        <v>3371</v>
      </c>
      <c r="C41" s="378"/>
      <c r="D41" s="4"/>
      <c r="E41" s="4"/>
      <c r="F41" s="4"/>
      <c r="G41" s="4"/>
      <c r="H41" s="4"/>
      <c r="I41" s="4"/>
      <c r="J41" s="4"/>
      <c r="K41" s="4"/>
      <c r="L41" s="4"/>
      <c r="M41" s="4"/>
      <c r="N41" s="4"/>
      <c r="O41" s="4"/>
      <c r="P41" s="4"/>
      <c r="Q41" s="4"/>
    </row>
    <row r="42" spans="1:17" ht="57.75" hidden="1" customHeight="1" x14ac:dyDescent="0.2">
      <c r="A42" s="43" t="s">
        <v>3372</v>
      </c>
      <c r="B42" s="377" t="s">
        <v>3373</v>
      </c>
      <c r="C42" s="378"/>
      <c r="D42" s="4"/>
      <c r="E42" s="4"/>
      <c r="F42" s="4"/>
      <c r="G42" s="4"/>
      <c r="H42" s="4"/>
      <c r="I42" s="4"/>
      <c r="J42" s="4"/>
      <c r="K42" s="4"/>
      <c r="L42" s="4"/>
      <c r="M42" s="4"/>
      <c r="N42" s="4"/>
      <c r="O42" s="4"/>
      <c r="P42" s="4"/>
      <c r="Q42" s="4"/>
    </row>
    <row r="43" spans="1:17" ht="84" hidden="1" customHeight="1" x14ac:dyDescent="0.2">
      <c r="A43" s="43" t="s">
        <v>3374</v>
      </c>
      <c r="B43" s="377" t="s">
        <v>3375</v>
      </c>
      <c r="C43" s="378"/>
      <c r="D43" s="4"/>
      <c r="E43" s="4"/>
      <c r="F43" s="4"/>
      <c r="G43" s="4"/>
      <c r="H43" s="4"/>
      <c r="I43" s="4"/>
      <c r="J43" s="4"/>
      <c r="K43" s="4"/>
      <c r="L43" s="4"/>
      <c r="M43" s="4"/>
      <c r="N43" s="4"/>
      <c r="O43" s="4"/>
      <c r="P43" s="4"/>
      <c r="Q43" s="4"/>
    </row>
    <row r="44" spans="1:17" ht="48" hidden="1" customHeight="1" x14ac:dyDescent="0.2">
      <c r="A44" s="43" t="s">
        <v>3376</v>
      </c>
      <c r="B44" s="377" t="s">
        <v>3377</v>
      </c>
      <c r="C44" s="378"/>
      <c r="D44" s="4"/>
      <c r="E44" s="4"/>
      <c r="F44" s="4"/>
      <c r="G44" s="4"/>
      <c r="H44" s="4"/>
      <c r="I44" s="4"/>
      <c r="J44" s="4"/>
      <c r="K44" s="4"/>
      <c r="L44" s="4"/>
      <c r="M44" s="4"/>
      <c r="N44" s="4"/>
      <c r="O44" s="4"/>
      <c r="P44" s="4"/>
      <c r="Q44" s="4"/>
    </row>
    <row r="45" spans="1:17" ht="57" hidden="1" customHeight="1" x14ac:dyDescent="0.2">
      <c r="A45" s="43" t="s">
        <v>3378</v>
      </c>
      <c r="B45" s="377" t="s">
        <v>3379</v>
      </c>
      <c r="C45" s="378"/>
      <c r="D45" s="4"/>
      <c r="E45" s="4"/>
      <c r="F45" s="4"/>
      <c r="G45" s="4"/>
      <c r="H45" s="4"/>
      <c r="I45" s="4"/>
      <c r="J45" s="4"/>
      <c r="K45" s="4"/>
      <c r="L45" s="4"/>
      <c r="M45" s="4"/>
      <c r="N45" s="4"/>
      <c r="O45" s="4"/>
      <c r="P45" s="4"/>
      <c r="Q45" s="4"/>
    </row>
    <row r="46" spans="1:17" ht="73.5" hidden="1" customHeight="1" x14ac:dyDescent="0.2">
      <c r="A46" s="43" t="s">
        <v>3380</v>
      </c>
      <c r="B46" s="382" t="s">
        <v>3381</v>
      </c>
      <c r="C46" s="378"/>
      <c r="D46" s="41"/>
      <c r="E46" s="4"/>
      <c r="F46" s="4"/>
      <c r="G46" s="4"/>
      <c r="H46" s="4"/>
      <c r="I46" s="4"/>
      <c r="J46" s="4"/>
      <c r="K46" s="4"/>
      <c r="L46" s="4"/>
      <c r="M46" s="4"/>
      <c r="N46" s="4"/>
      <c r="O46" s="4"/>
      <c r="P46" s="4"/>
      <c r="Q46" s="4"/>
    </row>
    <row r="47" spans="1:17" ht="66" hidden="1" customHeight="1" x14ac:dyDescent="0.2">
      <c r="A47" s="48" t="s">
        <v>3382</v>
      </c>
      <c r="B47" s="383" t="s">
        <v>3383</v>
      </c>
      <c r="C47" s="383"/>
      <c r="D47" s="4"/>
      <c r="E47" s="4"/>
      <c r="F47" s="4"/>
      <c r="G47" s="4"/>
      <c r="H47" s="4"/>
      <c r="I47" s="4"/>
      <c r="J47" s="4"/>
      <c r="K47" s="4"/>
      <c r="L47" s="4"/>
      <c r="M47" s="4"/>
      <c r="N47" s="4"/>
      <c r="O47" s="4"/>
      <c r="P47" s="4"/>
      <c r="Q47" s="4"/>
    </row>
    <row r="48" spans="1:17" ht="123.75" customHeight="1" x14ac:dyDescent="0.2">
      <c r="A48" s="271" t="s">
        <v>3384</v>
      </c>
      <c r="B48" s="381" t="s">
        <v>3385</v>
      </c>
      <c r="C48" s="380"/>
      <c r="D48" s="4"/>
      <c r="E48" s="4"/>
      <c r="F48" s="4"/>
      <c r="G48" s="4"/>
      <c r="H48" s="4"/>
      <c r="I48" s="4"/>
      <c r="J48" s="4"/>
      <c r="K48" s="4"/>
      <c r="L48" s="4"/>
      <c r="M48" s="4"/>
      <c r="N48" s="4"/>
      <c r="O48" s="4"/>
      <c r="P48" s="4"/>
      <c r="Q48" s="4"/>
    </row>
    <row r="49" spans="1:17" ht="34.5" customHeight="1" x14ac:dyDescent="0.2">
      <c r="A49" s="271" t="s">
        <v>3386</v>
      </c>
      <c r="B49" s="379" t="s">
        <v>3387</v>
      </c>
      <c r="C49" s="380"/>
      <c r="D49" s="4"/>
      <c r="E49" s="4"/>
      <c r="F49" s="4"/>
      <c r="G49" s="4"/>
      <c r="H49" s="4"/>
      <c r="I49" s="4"/>
      <c r="J49" s="4"/>
      <c r="K49" s="4"/>
      <c r="L49" s="4"/>
      <c r="M49" s="4"/>
      <c r="N49" s="4"/>
      <c r="O49" s="4"/>
      <c r="P49" s="4"/>
      <c r="Q49" s="4"/>
    </row>
    <row r="50" spans="1:17" ht="34.5" customHeight="1" x14ac:dyDescent="0.2">
      <c r="A50" s="271" t="s">
        <v>3388</v>
      </c>
      <c r="B50" s="379" t="s">
        <v>3389</v>
      </c>
      <c r="C50" s="380"/>
      <c r="D50" s="4"/>
      <c r="E50" s="4"/>
      <c r="F50" s="4"/>
      <c r="G50" s="4"/>
      <c r="H50" s="4"/>
      <c r="I50" s="4"/>
      <c r="J50" s="4"/>
      <c r="K50" s="4"/>
      <c r="L50" s="4"/>
      <c r="M50" s="4"/>
      <c r="N50" s="4"/>
      <c r="O50" s="4"/>
      <c r="P50" s="4"/>
      <c r="Q50" s="4"/>
    </row>
    <row r="51" spans="1:17" ht="31.5" customHeight="1" x14ac:dyDescent="0.2">
      <c r="A51" s="271" t="s">
        <v>3390</v>
      </c>
      <c r="B51" s="379" t="s">
        <v>3391</v>
      </c>
      <c r="C51" s="380"/>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51v4cIGjhnV+wxKiAf6q6U/vArTf4UzRTIz+NEmPA+Zg0qzE6R2JBxEsIWJFsnwWrCM2b6SWGofgFfP7ntFgQ==" saltValue="vMD+VJiaZ6Z5E8L08rZe+A==" spinCount="100000" sheet="1" objects="1" scenarios="1" selectLockedCells="1"/>
  <mergeCells count="51">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7" t="s">
        <v>22</v>
      </c>
      <c r="B2" s="338"/>
      <c r="C2" s="338"/>
      <c r="D2" s="338"/>
      <c r="E2" s="338"/>
      <c r="F2" s="338"/>
      <c r="G2" s="338"/>
      <c r="H2" s="338"/>
      <c r="I2" s="33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39" t="s">
        <v>24</v>
      </c>
      <c r="B4" s="340"/>
      <c r="C4" s="340"/>
      <c r="D4" s="340"/>
      <c r="E4" s="340"/>
      <c r="F4" s="340"/>
      <c r="G4" s="340"/>
      <c r="H4" s="340"/>
      <c r="I4" s="34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24141</v>
      </c>
      <c r="H6" s="19" t="s">
        <v>26</v>
      </c>
      <c r="I6" s="20" t="s">
        <v>27</v>
      </c>
      <c r="J6" s="4"/>
      <c r="L6" s="4"/>
      <c r="M6" s="4"/>
      <c r="N6" s="4"/>
      <c r="O6" s="4"/>
      <c r="P6" s="4"/>
      <c r="Q6" s="4"/>
      <c r="R6" s="4"/>
      <c r="S6" s="4"/>
      <c r="T6" s="4"/>
      <c r="U6" s="4"/>
      <c r="V6" s="4"/>
      <c r="W6" s="4"/>
      <c r="X6" s="4"/>
    </row>
    <row r="7" spans="1:24" ht="15" customHeight="1" x14ac:dyDescent="0.2">
      <c r="B7" s="21"/>
      <c r="C7" s="22"/>
      <c r="D7" s="23"/>
      <c r="E7" s="341" t="s">
        <v>28</v>
      </c>
      <c r="F7" s="344" t="s">
        <v>29</v>
      </c>
      <c r="G7" s="34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7" t="s">
        <v>31</v>
      </c>
      <c r="E8" s="342"/>
      <c r="F8" s="333" t="s">
        <v>32</v>
      </c>
      <c r="G8" s="334"/>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2"/>
      <c r="F9" s="335" t="s">
        <v>33</v>
      </c>
      <c r="G9" s="336"/>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9" t="s">
        <v>35</v>
      </c>
      <c r="E10" s="342"/>
      <c r="F10" s="333" t="s">
        <v>36</v>
      </c>
      <c r="G10" s="334"/>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3"/>
      <c r="F11" s="346" t="s">
        <v>37</v>
      </c>
      <c r="G11" s="34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70" t="s">
        <v>3392</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39</v>
      </c>
      <c r="B15" s="327" t="s">
        <v>40</v>
      </c>
      <c r="C15" s="328"/>
      <c r="D15" s="328"/>
      <c r="E15" s="328"/>
      <c r="F15" s="329"/>
      <c r="G15" s="264" t="s">
        <v>41</v>
      </c>
      <c r="H15" s="264" t="s">
        <v>42</v>
      </c>
      <c r="I15" s="265" t="s">
        <v>43</v>
      </c>
      <c r="J15" s="4"/>
      <c r="K15" s="4"/>
      <c r="L15" s="4"/>
      <c r="M15" s="4"/>
      <c r="N15" s="4"/>
      <c r="O15" s="4"/>
      <c r="P15" s="4"/>
      <c r="Q15" s="4"/>
      <c r="R15" s="4"/>
      <c r="S15" s="4"/>
      <c r="T15" s="4"/>
      <c r="U15" s="4"/>
      <c r="V15" s="4"/>
      <c r="W15" s="4"/>
      <c r="X15" s="4"/>
    </row>
    <row r="16" spans="1:24" ht="12.75" customHeight="1" x14ac:dyDescent="0.2">
      <c r="A16" s="330" t="s">
        <v>29</v>
      </c>
      <c r="B16" s="326" t="str">
        <f>'PR-RAS'!B6</f>
        <v xml:space="preserve">PRIHODI POSLOVANJA (šifre 61+62+63+64+65+66+67+68) </v>
      </c>
      <c r="C16" s="322"/>
      <c r="D16" s="322"/>
      <c r="E16" s="322"/>
      <c r="F16" s="323"/>
      <c r="G16" s="34" t="str">
        <f>'PR-RAS'!C6</f>
        <v>6</v>
      </c>
      <c r="H16" s="172">
        <f>'PR-RAS'!D6</f>
        <v>100370449</v>
      </c>
      <c r="I16" s="172">
        <f>'PR-RAS'!E6</f>
        <v>87684683.549999997</v>
      </c>
      <c r="J16" s="4"/>
      <c r="K16" s="4"/>
      <c r="L16" s="4"/>
      <c r="M16" s="4"/>
      <c r="N16" s="4"/>
      <c r="O16" s="4"/>
      <c r="P16" s="4"/>
      <c r="Q16" s="4"/>
      <c r="R16" s="4"/>
      <c r="S16" s="4"/>
      <c r="T16" s="4"/>
      <c r="U16" s="4"/>
      <c r="V16" s="4"/>
      <c r="W16" s="4"/>
      <c r="X16" s="4"/>
    </row>
    <row r="17" spans="1:24" ht="12.75" customHeight="1" x14ac:dyDescent="0.2">
      <c r="A17" s="331"/>
      <c r="B17" s="315" t="str">
        <f>'PR-RAS'!B151</f>
        <v xml:space="preserve">RASHODI POSLOVANJA (šifre 31+32+34+35+36+37+38) </v>
      </c>
      <c r="C17" s="316"/>
      <c r="D17" s="316"/>
      <c r="E17" s="316"/>
      <c r="F17" s="317"/>
      <c r="G17" s="35" t="str">
        <f>'PR-RAS'!C151</f>
        <v>3</v>
      </c>
      <c r="H17" s="172">
        <f>'PR-RAS'!D151</f>
        <v>67532822</v>
      </c>
      <c r="I17" s="172">
        <f>'PR-RAS'!E151</f>
        <v>75744643.799999997</v>
      </c>
      <c r="J17" s="4"/>
      <c r="K17" s="4"/>
      <c r="L17" s="4"/>
      <c r="M17" s="4"/>
      <c r="N17" s="4"/>
      <c r="O17" s="4"/>
      <c r="P17" s="4"/>
      <c r="Q17" s="4"/>
      <c r="R17" s="4"/>
      <c r="S17" s="4"/>
      <c r="T17" s="4"/>
      <c r="U17" s="4"/>
      <c r="V17" s="4"/>
      <c r="W17" s="4"/>
      <c r="X17" s="4"/>
    </row>
    <row r="18" spans="1:24" ht="12.75" customHeight="1" x14ac:dyDescent="0.2">
      <c r="A18" s="331"/>
      <c r="B18" s="315" t="str">
        <f>'PR-RAS'!B645</f>
        <v>Višak prihoda i primitaka raspoloživ u sljedećem razdoblju (šifre X005 + '9221-9222' - Y005 - '9222-9221')</v>
      </c>
      <c r="C18" s="316"/>
      <c r="D18" s="316"/>
      <c r="E18" s="316"/>
      <c r="F18" s="317"/>
      <c r="G18" s="35" t="str">
        <f>'PR-RAS'!C645</f>
        <v>X006</v>
      </c>
      <c r="H18" s="172">
        <f>'PR-RAS'!D645</f>
        <v>3840821</v>
      </c>
      <c r="I18" s="172">
        <f>'PR-RAS'!E645</f>
        <v>5534172.2599999979</v>
      </c>
      <c r="J18" s="4"/>
      <c r="K18" s="4"/>
      <c r="L18" s="4"/>
      <c r="M18" s="4"/>
      <c r="N18" s="4"/>
      <c r="O18" s="4"/>
      <c r="P18" s="4"/>
      <c r="Q18" s="4"/>
      <c r="R18" s="4"/>
      <c r="S18" s="4"/>
      <c r="T18" s="4"/>
      <c r="U18" s="4"/>
      <c r="V18" s="4"/>
      <c r="W18" s="4"/>
      <c r="X18" s="4"/>
    </row>
    <row r="19" spans="1:24" ht="12.75" customHeight="1" x14ac:dyDescent="0.2">
      <c r="A19" s="332"/>
      <c r="B19" s="318" t="str">
        <f>'PR-RAS'!B646</f>
        <v>Manjak prihoda i primitaka za pokriće u sljedećem razdoblju (šifre Y005 + '9222-9221' - X005 - '9221-9222' )</v>
      </c>
      <c r="C19" s="319"/>
      <c r="D19" s="319"/>
      <c r="E19" s="319"/>
      <c r="F19" s="320"/>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30" t="s">
        <v>32</v>
      </c>
      <c r="B20" s="326" t="str">
        <f>BILANCA!B7</f>
        <v>Nefinancijska imovina (šifre 01+02+03+04+05+06)</v>
      </c>
      <c r="C20" s="322"/>
      <c r="D20" s="322"/>
      <c r="E20" s="322"/>
      <c r="F20" s="323"/>
      <c r="G20" s="159" t="str">
        <f>BILANCA!C7</f>
        <v>B002</v>
      </c>
      <c r="H20" s="174">
        <f>BILANCA!D7</f>
        <v>429106649</v>
      </c>
      <c r="I20" s="175">
        <f>BILANCA!E7</f>
        <v>415663383.69</v>
      </c>
      <c r="J20" s="4"/>
      <c r="K20" s="4"/>
      <c r="L20" s="4"/>
      <c r="M20" s="4"/>
      <c r="N20" s="4"/>
      <c r="O20" s="4"/>
      <c r="P20" s="4"/>
      <c r="Q20" s="4"/>
      <c r="R20" s="4"/>
      <c r="S20" s="4"/>
      <c r="T20" s="4"/>
      <c r="U20" s="4"/>
      <c r="V20" s="4"/>
      <c r="W20" s="4"/>
      <c r="X20" s="4"/>
    </row>
    <row r="21" spans="1:24" ht="12.75" customHeight="1" x14ac:dyDescent="0.2">
      <c r="A21" s="331"/>
      <c r="B21" s="315" t="str">
        <f>BILANCA!B68</f>
        <v>Financijska imovina (šifre 11+12+13+14+15+16+17+19)</v>
      </c>
      <c r="C21" s="316"/>
      <c r="D21" s="316"/>
      <c r="E21" s="316"/>
      <c r="F21" s="317"/>
      <c r="G21" s="160" t="str">
        <f>BILANCA!C68</f>
        <v>1</v>
      </c>
      <c r="H21" s="176">
        <f>BILANCA!D68</f>
        <v>16839963</v>
      </c>
      <c r="I21" s="177">
        <f>BILANCA!E68</f>
        <v>19245050.310000002</v>
      </c>
      <c r="J21" s="4"/>
      <c r="K21" s="4"/>
      <c r="L21" s="4"/>
      <c r="M21" s="4"/>
      <c r="N21" s="4"/>
      <c r="O21" s="4"/>
      <c r="P21" s="4"/>
      <c r="Q21" s="4"/>
      <c r="R21" s="4"/>
      <c r="S21" s="4"/>
      <c r="T21" s="4"/>
      <c r="U21" s="4"/>
      <c r="V21" s="4"/>
      <c r="W21" s="4"/>
      <c r="X21" s="4"/>
    </row>
    <row r="22" spans="1:24" ht="12.75" customHeight="1" x14ac:dyDescent="0.2">
      <c r="A22" s="331"/>
      <c r="B22" s="315" t="str">
        <f>BILANCA!B176</f>
        <v xml:space="preserve">Obveze (šifre 23+24+25+26+29) </v>
      </c>
      <c r="C22" s="316"/>
      <c r="D22" s="316"/>
      <c r="E22" s="316"/>
      <c r="F22" s="317"/>
      <c r="G22" s="160" t="str">
        <f>BILANCA!C176</f>
        <v>2</v>
      </c>
      <c r="H22" s="176">
        <f>BILANCA!D176</f>
        <v>25524718</v>
      </c>
      <c r="I22" s="177">
        <f>BILANCA!E176</f>
        <v>17713683.539999999</v>
      </c>
      <c r="J22" s="4"/>
      <c r="K22" s="4"/>
      <c r="L22" s="4"/>
      <c r="M22" s="4"/>
      <c r="N22" s="4"/>
      <c r="O22" s="4"/>
      <c r="P22" s="4"/>
      <c r="Q22" s="4"/>
      <c r="R22" s="4"/>
      <c r="S22" s="4"/>
      <c r="T22" s="4"/>
      <c r="U22" s="4"/>
      <c r="V22" s="4"/>
      <c r="W22" s="4"/>
      <c r="X22" s="4"/>
    </row>
    <row r="23" spans="1:24" ht="12.75" customHeight="1" x14ac:dyDescent="0.2">
      <c r="A23" s="332"/>
      <c r="B23" s="318" t="str">
        <f>BILANCA!B237</f>
        <v>Vlastiti izvori (šifre 91 + 922 - 93 + 96 do 98)</v>
      </c>
      <c r="C23" s="319"/>
      <c r="D23" s="319"/>
      <c r="E23" s="319"/>
      <c r="F23" s="320"/>
      <c r="G23" s="161" t="str">
        <f>BILANCA!C237</f>
        <v>9</v>
      </c>
      <c r="H23" s="178">
        <f>BILANCA!D237</f>
        <v>420421894</v>
      </c>
      <c r="I23" s="179">
        <f>BILANCA!E237</f>
        <v>417194750.46000004</v>
      </c>
      <c r="J23" s="4"/>
      <c r="K23" s="4"/>
      <c r="L23" s="4"/>
      <c r="M23" s="4"/>
      <c r="N23" s="4"/>
      <c r="O23" s="4"/>
      <c r="P23" s="4"/>
      <c r="Q23" s="4"/>
      <c r="R23" s="4"/>
      <c r="S23" s="4"/>
      <c r="T23" s="4"/>
      <c r="U23" s="4"/>
      <c r="V23" s="4"/>
      <c r="W23" s="4"/>
      <c r="X23" s="4"/>
    </row>
    <row r="24" spans="1:24" ht="12.75" customHeight="1" x14ac:dyDescent="0.2">
      <c r="A24" s="330" t="s">
        <v>44</v>
      </c>
      <c r="B24" s="326" t="str">
        <f>'RAS-funkcijski'!B5</f>
        <v>Opće javne usluge (šifre 011+012+013+014 do 018)</v>
      </c>
      <c r="C24" s="322"/>
      <c r="D24" s="322"/>
      <c r="E24" s="322"/>
      <c r="F24" s="323"/>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31"/>
      <c r="B25" s="315" t="str">
        <f>'RAS-funkcijski'!B35</f>
        <v>Ekonomski poslovi (šifre 041+042+043+044+045+046+047+048+049)</v>
      </c>
      <c r="C25" s="316"/>
      <c r="D25" s="316"/>
      <c r="E25" s="316"/>
      <c r="F25" s="317"/>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31"/>
      <c r="B26" s="315" t="str">
        <f>'RAS-funkcijski'!B88</f>
        <v>Rashodi vezani za stanovanje i kom. pogodnosti koji nisu drugdje svrstani</v>
      </c>
      <c r="C26" s="316"/>
      <c r="D26" s="316"/>
      <c r="E26" s="316"/>
      <c r="F26" s="317"/>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1"/>
      <c r="B27" s="315" t="str">
        <f>'RAS-funkcijski'!B114</f>
        <v>Obrazovanje (šifre 091+092+093+094+095+096+097+098)</v>
      </c>
      <c r="C27" s="316"/>
      <c r="D27" s="316"/>
      <c r="E27" s="316"/>
      <c r="F27" s="317"/>
      <c r="G27" s="160" t="str">
        <f>'RAS-funkcijski'!C114</f>
        <v>09</v>
      </c>
      <c r="H27" s="176">
        <f>'RAS-funkcijski'!D114</f>
        <v>72636599</v>
      </c>
      <c r="I27" s="177">
        <f>'RAS-funkcijski'!E114</f>
        <v>78167915.200000003</v>
      </c>
      <c r="J27" s="4"/>
      <c r="K27" s="4"/>
      <c r="L27" s="4"/>
      <c r="M27" s="4"/>
      <c r="N27" s="4"/>
      <c r="O27" s="4"/>
      <c r="P27" s="4"/>
      <c r="Q27" s="4"/>
      <c r="R27" s="4"/>
      <c r="S27" s="4"/>
      <c r="T27" s="4"/>
      <c r="U27" s="4"/>
      <c r="V27" s="4"/>
      <c r="W27" s="4"/>
      <c r="X27" s="4"/>
    </row>
    <row r="28" spans="1:24" ht="12.75" customHeight="1" x14ac:dyDescent="0.2">
      <c r="A28" s="332"/>
      <c r="B28" s="318" t="str">
        <f>'RAS-funkcijski'!B141</f>
        <v>Kontrolni zbroj (šifre 01+02+03+04+05+06+07+08+09+10)</v>
      </c>
      <c r="C28" s="319"/>
      <c r="D28" s="319"/>
      <c r="E28" s="319"/>
      <c r="F28" s="320"/>
      <c r="G28" s="161" t="str">
        <f>'RAS-funkcijski'!C141</f>
        <v>R1</v>
      </c>
      <c r="H28" s="180">
        <f>'RAS-funkcijski'!D141</f>
        <v>72636599</v>
      </c>
      <c r="I28" s="181">
        <f>'RAS-funkcijski'!E141</f>
        <v>78167915.200000003</v>
      </c>
      <c r="J28" s="4"/>
      <c r="K28" s="4"/>
      <c r="L28" s="4"/>
      <c r="M28" s="4"/>
      <c r="N28" s="4"/>
      <c r="O28" s="4"/>
      <c r="P28" s="4"/>
      <c r="Q28" s="4"/>
      <c r="R28" s="4"/>
      <c r="S28" s="4"/>
      <c r="T28" s="4"/>
      <c r="U28" s="4"/>
      <c r="V28" s="4"/>
      <c r="W28" s="4"/>
      <c r="X28" s="4"/>
    </row>
    <row r="29" spans="1:24" ht="12.75" customHeight="1" x14ac:dyDescent="0.2">
      <c r="A29" s="330" t="s">
        <v>36</v>
      </c>
      <c r="B29" s="321" t="str">
        <f>'P-VRIO'!B5</f>
        <v>Promjene u vrijednosti i obujmu imovine (šifre 91511+91512)</v>
      </c>
      <c r="C29" s="322"/>
      <c r="D29" s="322"/>
      <c r="E29" s="322"/>
      <c r="F29" s="323"/>
      <c r="G29" s="159" t="str">
        <f>'P-VRIO'!C5</f>
        <v>9151</v>
      </c>
      <c r="H29" s="174">
        <f>'P-VRIO'!D5</f>
        <v>78003.13</v>
      </c>
      <c r="I29" s="175">
        <f>'P-VRIO'!E5</f>
        <v>0</v>
      </c>
      <c r="J29" s="4"/>
      <c r="K29" s="4"/>
      <c r="L29" s="4"/>
      <c r="M29" s="4"/>
      <c r="N29" s="4"/>
      <c r="O29" s="4"/>
      <c r="P29" s="4"/>
      <c r="Q29" s="4"/>
      <c r="R29" s="4"/>
      <c r="S29" s="4"/>
      <c r="T29" s="4"/>
      <c r="U29" s="4"/>
      <c r="V29" s="4"/>
      <c r="W29" s="4"/>
      <c r="X29" s="4"/>
    </row>
    <row r="30" spans="1:24" ht="12.75" customHeight="1" x14ac:dyDescent="0.2">
      <c r="A30" s="331"/>
      <c r="B30" s="324" t="str">
        <f>'P-VRIO'!B22</f>
        <v>Promjene u obujmu imovine (šifre P016+P023)</v>
      </c>
      <c r="C30" s="316"/>
      <c r="D30" s="316"/>
      <c r="E30" s="316"/>
      <c r="F30" s="317"/>
      <c r="G30" s="160" t="str">
        <f>'P-VRIO'!C22</f>
        <v>91512</v>
      </c>
      <c r="H30" s="176">
        <f>'P-VRIO'!D22</f>
        <v>78003.13</v>
      </c>
      <c r="I30" s="177">
        <f>'P-VRIO'!E22</f>
        <v>0</v>
      </c>
      <c r="J30" s="4"/>
      <c r="K30" s="4"/>
      <c r="L30" s="4"/>
      <c r="M30" s="4"/>
      <c r="N30" s="4"/>
      <c r="O30" s="4"/>
      <c r="P30" s="4"/>
      <c r="Q30" s="4"/>
      <c r="R30" s="4"/>
      <c r="S30" s="4"/>
      <c r="T30" s="4"/>
      <c r="U30" s="4"/>
      <c r="V30" s="4"/>
      <c r="W30" s="4"/>
      <c r="X30" s="4"/>
    </row>
    <row r="31" spans="1:24" ht="12.75" customHeight="1" x14ac:dyDescent="0.2">
      <c r="A31" s="331"/>
      <c r="B31" s="324" t="str">
        <f>'P-VRIO'!B38</f>
        <v>Promjene u vrijednosti (revalorizacija) i obujmu obveza (šifre 91521+91522)</v>
      </c>
      <c r="C31" s="316"/>
      <c r="D31" s="316"/>
      <c r="E31" s="316"/>
      <c r="F31" s="317"/>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2"/>
      <c r="B32" s="325" t="str">
        <f>'P-VRIO'!B44</f>
        <v>Promjene u obujmu obveza (šifre P035 do P038)</v>
      </c>
      <c r="C32" s="319"/>
      <c r="D32" s="319"/>
      <c r="E32" s="319"/>
      <c r="F32" s="320"/>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30" t="s">
        <v>37</v>
      </c>
      <c r="B33" s="326" t="str">
        <f>OBVEZE!B5</f>
        <v>Stanje obveza 1. siječnja (=stanju obveza iz Izvještaja o obvezama na 31. prosinca prethodne godine)</v>
      </c>
      <c r="C33" s="322"/>
      <c r="D33" s="322"/>
      <c r="E33" s="322"/>
      <c r="F33" s="323"/>
      <c r="G33" s="159" t="str">
        <f>OBVEZE!C5</f>
        <v>V001</v>
      </c>
      <c r="H33" s="182" t="s">
        <v>45</v>
      </c>
      <c r="I33" s="183">
        <f>OBVEZE!D5</f>
        <v>25524718.34</v>
      </c>
      <c r="J33" s="4"/>
      <c r="K33" s="4"/>
      <c r="L33" s="4"/>
      <c r="M33" s="4"/>
      <c r="N33" s="4"/>
      <c r="O33" s="4"/>
      <c r="P33" s="4"/>
      <c r="Q33" s="4"/>
      <c r="R33" s="4"/>
      <c r="S33" s="4"/>
      <c r="T33" s="4"/>
      <c r="U33" s="4"/>
      <c r="V33" s="4"/>
      <c r="W33" s="4"/>
      <c r="X33" s="4"/>
    </row>
    <row r="34" spans="1:24" ht="12.75" customHeight="1" x14ac:dyDescent="0.2">
      <c r="A34" s="331"/>
      <c r="B34" s="315" t="str">
        <f>OBVEZE!B42</f>
        <v>Stanje obveza na kraju izvještajnog razdoblja (šifre V001+V002-V004) i (šifre V007+V009)</v>
      </c>
      <c r="C34" s="316"/>
      <c r="D34" s="316"/>
      <c r="E34" s="316"/>
      <c r="F34" s="317"/>
      <c r="G34" s="160" t="str">
        <f>OBVEZE!C42</f>
        <v>V006</v>
      </c>
      <c r="H34" s="176" t="s">
        <v>45</v>
      </c>
      <c r="I34" s="177">
        <f>OBVEZE!D42</f>
        <v>17713683.539999992</v>
      </c>
      <c r="J34" s="4"/>
      <c r="K34" s="4"/>
      <c r="L34" s="4"/>
      <c r="M34" s="4"/>
      <c r="N34" s="4"/>
      <c r="O34" s="4"/>
      <c r="P34" s="4"/>
      <c r="Q34" s="4"/>
      <c r="R34" s="4"/>
      <c r="S34" s="4"/>
      <c r="T34" s="4"/>
      <c r="U34" s="4"/>
      <c r="V34" s="4"/>
      <c r="W34" s="4"/>
      <c r="X34" s="4"/>
    </row>
    <row r="35" spans="1:24" ht="12.75" customHeight="1" x14ac:dyDescent="0.2">
      <c r="A35" s="331"/>
      <c r="B35" s="315" t="str">
        <f>OBVEZE!B43</f>
        <v>Stanje dospjelih obveza na kraju izvještajnog razdoblja (šifre V008+D23+D24 + 'D dio 25,26')</v>
      </c>
      <c r="C35" s="316"/>
      <c r="D35" s="316"/>
      <c r="E35" s="316"/>
      <c r="F35" s="317"/>
      <c r="G35" s="160" t="str">
        <f>OBVEZE!C43</f>
        <v>V007</v>
      </c>
      <c r="H35" s="176" t="s">
        <v>45</v>
      </c>
      <c r="I35" s="177">
        <f>OBVEZE!D43</f>
        <v>0</v>
      </c>
      <c r="J35" s="4"/>
      <c r="K35" s="4"/>
      <c r="L35" s="4"/>
      <c r="M35" s="4"/>
      <c r="N35" s="4"/>
      <c r="O35" s="4"/>
      <c r="P35" s="4"/>
      <c r="Q35" s="4"/>
      <c r="R35" s="4"/>
      <c r="S35" s="4"/>
      <c r="T35" s="4"/>
      <c r="U35" s="4"/>
      <c r="V35" s="4"/>
      <c r="W35" s="4"/>
      <c r="X35" s="4"/>
    </row>
    <row r="36" spans="1:24" ht="12.75" customHeight="1" x14ac:dyDescent="0.2">
      <c r="A36" s="332"/>
      <c r="B36" s="318" t="str">
        <f>OBVEZE!B101</f>
        <v>Stanje nedospjelih obveza na kraju izvještajnog razdoblja (šifre V010 + ND23 + ND24 + 'ND dio 25,26')</v>
      </c>
      <c r="C36" s="319"/>
      <c r="D36" s="319"/>
      <c r="E36" s="319"/>
      <c r="F36" s="320"/>
      <c r="G36" s="161" t="str">
        <f>OBVEZE!C101</f>
        <v>V009</v>
      </c>
      <c r="H36" s="180" t="s">
        <v>45</v>
      </c>
      <c r="I36" s="181">
        <f>OBVEZE!D101</f>
        <v>17713683.539999999</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4" t="s">
        <v>46</v>
      </c>
      <c r="I39" s="314"/>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vUHMBH08aZWx1I8gh38Msitnlqi5zcGOq+DOGXrbRWYJwVrRs41H/t/2YWHIucSjmF/aDiYeaQOkxeZGKI6Dg==" saltValue="4H8p4G8rrSzPAcmsyZFBP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B1" zoomScale="150" zoomScaleNormal="150" workbookViewId="0">
      <selection activeCell="E1" sqref="E1"/>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2" width="14.42578125" style="66" customWidth="1"/>
    <col min="13" max="16384" width="14.42578125" style="66"/>
  </cols>
  <sheetData>
    <row r="2" spans="1:25" s="224" customFormat="1" ht="50.1" customHeight="1" x14ac:dyDescent="0.2">
      <c r="A2" s="352" t="s">
        <v>47</v>
      </c>
      <c r="B2" s="353"/>
      <c r="C2" s="353"/>
      <c r="D2" s="353"/>
      <c r="E2" s="353"/>
      <c r="F2" s="353"/>
    </row>
    <row r="3" spans="1:25" s="224" customFormat="1" ht="48" x14ac:dyDescent="0.2">
      <c r="A3" s="310" t="s">
        <v>48</v>
      </c>
      <c r="B3" s="311" t="s">
        <v>40</v>
      </c>
      <c r="C3" s="285" t="s">
        <v>41</v>
      </c>
      <c r="D3" s="311" t="s">
        <v>49</v>
      </c>
      <c r="E3" s="311" t="s">
        <v>50</v>
      </c>
      <c r="F3" s="286" t="s">
        <v>51</v>
      </c>
    </row>
    <row r="4" spans="1:25" s="226" customFormat="1" ht="12" customHeight="1" x14ac:dyDescent="0.2">
      <c r="A4" s="162">
        <v>1</v>
      </c>
      <c r="B4" s="163">
        <v>2</v>
      </c>
      <c r="C4" s="164" t="s">
        <v>52</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4" t="s">
        <v>53</v>
      </c>
      <c r="B5" s="355"/>
      <c r="C5" s="216"/>
      <c r="D5" s="74"/>
      <c r="E5" s="74"/>
      <c r="F5" s="61"/>
    </row>
    <row r="6" spans="1:25" ht="12.75" customHeight="1" x14ac:dyDescent="0.2">
      <c r="A6" s="55">
        <v>6</v>
      </c>
      <c r="B6" s="87" t="s">
        <v>54</v>
      </c>
      <c r="C6" s="52" t="s">
        <v>55</v>
      </c>
      <c r="D6" s="53">
        <f>D7+D44+D50+D82+D106+D124+D133+D139</f>
        <v>100370449</v>
      </c>
      <c r="E6" s="53">
        <f>E7+E44+E50+E82+E106+E124+E133+E139</f>
        <v>87684683.549999997</v>
      </c>
      <c r="F6" s="54">
        <f t="shared" ref="F6:F131" si="0">IF(D6&lt;&gt;0,IF(E6/D6&gt;=100,"&gt;&gt;100",E6/D6*100),"-")</f>
        <v>87.361055393903825</v>
      </c>
    </row>
    <row r="7" spans="1:25" ht="12.75" customHeight="1" x14ac:dyDescent="0.2">
      <c r="A7" s="55">
        <v>61</v>
      </c>
      <c r="B7" s="309" t="s">
        <v>56</v>
      </c>
      <c r="C7" s="52" t="s">
        <v>57</v>
      </c>
      <c r="D7" s="53">
        <f t="shared" ref="D7:E7" si="1">D8+D17+D23+D29+D37+D40</f>
        <v>0</v>
      </c>
      <c r="E7" s="53">
        <f t="shared" si="1"/>
        <v>0</v>
      </c>
      <c r="F7" s="54" t="str">
        <f t="shared" si="0"/>
        <v>-</v>
      </c>
    </row>
    <row r="8" spans="1:25" ht="12.75" customHeight="1" x14ac:dyDescent="0.2">
      <c r="A8" s="55">
        <v>611</v>
      </c>
      <c r="B8" s="87" t="s">
        <v>58</v>
      </c>
      <c r="C8" s="52" t="s">
        <v>59</v>
      </c>
      <c r="D8" s="53">
        <f t="shared" ref="D8:E8" si="2">SUM(D9:D14)-D15-D16</f>
        <v>0</v>
      </c>
      <c r="E8" s="53">
        <f t="shared" si="2"/>
        <v>0</v>
      </c>
      <c r="F8" s="54" t="str">
        <f t="shared" si="0"/>
        <v>-</v>
      </c>
    </row>
    <row r="9" spans="1:25" ht="12.75" customHeight="1" x14ac:dyDescent="0.2">
      <c r="A9" s="55">
        <v>6111</v>
      </c>
      <c r="B9" s="87" t="s">
        <v>60</v>
      </c>
      <c r="C9" s="52" t="s">
        <v>61</v>
      </c>
      <c r="D9" s="244"/>
      <c r="E9" s="244"/>
      <c r="F9" s="54" t="str">
        <f t="shared" si="0"/>
        <v>-</v>
      </c>
    </row>
    <row r="10" spans="1:25" ht="12.75" customHeight="1" x14ac:dyDescent="0.2">
      <c r="A10" s="55">
        <v>6112</v>
      </c>
      <c r="B10" s="87" t="s">
        <v>62</v>
      </c>
      <c r="C10" s="52" t="s">
        <v>63</v>
      </c>
      <c r="D10" s="244"/>
      <c r="E10" s="244"/>
      <c r="F10" s="54" t="str">
        <f t="shared" si="0"/>
        <v>-</v>
      </c>
    </row>
    <row r="11" spans="1:25" ht="12.75" customHeight="1" x14ac:dyDescent="0.2">
      <c r="A11" s="55">
        <v>6113</v>
      </c>
      <c r="B11" s="87" t="s">
        <v>64</v>
      </c>
      <c r="C11" s="52" t="s">
        <v>65</v>
      </c>
      <c r="D11" s="244"/>
      <c r="E11" s="244"/>
      <c r="F11" s="54" t="str">
        <f t="shared" si="0"/>
        <v>-</v>
      </c>
    </row>
    <row r="12" spans="1:25" ht="12.75" customHeight="1" x14ac:dyDescent="0.2">
      <c r="A12" s="55">
        <v>6114</v>
      </c>
      <c r="B12" s="87" t="s">
        <v>66</v>
      </c>
      <c r="C12" s="52" t="s">
        <v>67</v>
      </c>
      <c r="D12" s="244"/>
      <c r="E12" s="244"/>
      <c r="F12" s="54" t="str">
        <f t="shared" si="0"/>
        <v>-</v>
      </c>
    </row>
    <row r="13" spans="1:25" ht="12.75" customHeight="1" x14ac:dyDescent="0.2">
      <c r="A13" s="55">
        <v>6115</v>
      </c>
      <c r="B13" s="87" t="s">
        <v>68</v>
      </c>
      <c r="C13" s="52" t="s">
        <v>69</v>
      </c>
      <c r="D13" s="244"/>
      <c r="E13" s="244"/>
      <c r="F13" s="54" t="str">
        <f t="shared" si="0"/>
        <v>-</v>
      </c>
    </row>
    <row r="14" spans="1:25" ht="12.75" customHeight="1" x14ac:dyDescent="0.2">
      <c r="A14" s="55">
        <v>6116</v>
      </c>
      <c r="B14" s="87" t="s">
        <v>70</v>
      </c>
      <c r="C14" s="52" t="s">
        <v>71</v>
      </c>
      <c r="D14" s="244"/>
      <c r="E14" s="244"/>
      <c r="F14" s="54" t="str">
        <f t="shared" si="0"/>
        <v>-</v>
      </c>
    </row>
    <row r="15" spans="1:25" ht="12.75" customHeight="1" x14ac:dyDescent="0.2">
      <c r="A15" s="55">
        <v>6117</v>
      </c>
      <c r="B15" s="87" t="s">
        <v>72</v>
      </c>
      <c r="C15" s="52" t="s">
        <v>73</v>
      </c>
      <c r="D15" s="244"/>
      <c r="E15" s="244"/>
      <c r="F15" s="54" t="str">
        <f t="shared" si="0"/>
        <v>-</v>
      </c>
    </row>
    <row r="16" spans="1:25" ht="12.75" customHeight="1" x14ac:dyDescent="0.2">
      <c r="A16" s="55">
        <v>6119</v>
      </c>
      <c r="B16" s="87" t="s">
        <v>74</v>
      </c>
      <c r="C16" s="52" t="s">
        <v>75</v>
      </c>
      <c r="D16" s="244"/>
      <c r="E16" s="244"/>
      <c r="F16" s="54" t="str">
        <f t="shared" si="0"/>
        <v>-</v>
      </c>
    </row>
    <row r="17" spans="1:6" ht="12.75" customHeight="1" x14ac:dyDescent="0.2">
      <c r="A17" s="55">
        <v>612</v>
      </c>
      <c r="B17" s="87" t="s">
        <v>76</v>
      </c>
      <c r="C17" s="52" t="s">
        <v>77</v>
      </c>
      <c r="D17" s="53">
        <f t="shared" ref="D17:E17" si="3">SUM(D18:D21)-D22</f>
        <v>0</v>
      </c>
      <c r="E17" s="53">
        <f t="shared" si="3"/>
        <v>0</v>
      </c>
      <c r="F17" s="54" t="str">
        <f t="shared" si="0"/>
        <v>-</v>
      </c>
    </row>
    <row r="18" spans="1:6" ht="12.75" customHeight="1" x14ac:dyDescent="0.2">
      <c r="A18" s="55">
        <v>6121</v>
      </c>
      <c r="B18" s="87" t="s">
        <v>78</v>
      </c>
      <c r="C18" s="52" t="s">
        <v>79</v>
      </c>
      <c r="D18" s="244"/>
      <c r="E18" s="244"/>
      <c r="F18" s="54" t="str">
        <f t="shared" si="0"/>
        <v>-</v>
      </c>
    </row>
    <row r="19" spans="1:6" ht="12.75" customHeight="1" x14ac:dyDescent="0.2">
      <c r="A19" s="55">
        <v>6122</v>
      </c>
      <c r="B19" s="87" t="s">
        <v>80</v>
      </c>
      <c r="C19" s="52" t="s">
        <v>81</v>
      </c>
      <c r="D19" s="244"/>
      <c r="E19" s="244"/>
      <c r="F19" s="54" t="str">
        <f t="shared" si="0"/>
        <v>-</v>
      </c>
    </row>
    <row r="20" spans="1:6" ht="12.75" customHeight="1" x14ac:dyDescent="0.2">
      <c r="A20" s="55">
        <v>6123</v>
      </c>
      <c r="B20" s="234" t="s">
        <v>82</v>
      </c>
      <c r="C20" s="52" t="s">
        <v>83</v>
      </c>
      <c r="D20" s="244"/>
      <c r="E20" s="244"/>
      <c r="F20" s="54" t="str">
        <f t="shared" si="0"/>
        <v>-</v>
      </c>
    </row>
    <row r="21" spans="1:6" ht="12.75" customHeight="1" x14ac:dyDescent="0.2">
      <c r="A21" s="55">
        <v>6124</v>
      </c>
      <c r="B21" s="87" t="s">
        <v>84</v>
      </c>
      <c r="C21" s="52" t="s">
        <v>85</v>
      </c>
      <c r="D21" s="244"/>
      <c r="E21" s="244"/>
      <c r="F21" s="54" t="str">
        <f t="shared" si="0"/>
        <v>-</v>
      </c>
    </row>
    <row r="22" spans="1:6" ht="12.75" customHeight="1" x14ac:dyDescent="0.2">
      <c r="A22" s="55">
        <v>6125</v>
      </c>
      <c r="B22" s="87" t="s">
        <v>86</v>
      </c>
      <c r="C22" s="52" t="s">
        <v>87</v>
      </c>
      <c r="D22" s="244"/>
      <c r="E22" s="244"/>
      <c r="F22" s="54" t="str">
        <f t="shared" si="0"/>
        <v>-</v>
      </c>
    </row>
    <row r="23" spans="1:6" ht="12.75" customHeight="1" x14ac:dyDescent="0.2">
      <c r="A23" s="55">
        <v>613</v>
      </c>
      <c r="B23" s="87" t="s">
        <v>88</v>
      </c>
      <c r="C23" s="52" t="s">
        <v>89</v>
      </c>
      <c r="D23" s="53">
        <f t="shared" ref="D23:E23" si="4">SUM(D24:D28)</f>
        <v>0</v>
      </c>
      <c r="E23" s="53">
        <f t="shared" si="4"/>
        <v>0</v>
      </c>
      <c r="F23" s="54" t="str">
        <f t="shared" si="0"/>
        <v>-</v>
      </c>
    </row>
    <row r="24" spans="1:6" ht="12.75" customHeight="1" x14ac:dyDescent="0.2">
      <c r="A24" s="55">
        <v>6131</v>
      </c>
      <c r="B24" s="87" t="s">
        <v>90</v>
      </c>
      <c r="C24" s="52" t="s">
        <v>91</v>
      </c>
      <c r="D24" s="244"/>
      <c r="E24" s="244"/>
      <c r="F24" s="54" t="str">
        <f t="shared" si="0"/>
        <v>-</v>
      </c>
    </row>
    <row r="25" spans="1:6" ht="12.75" customHeight="1" x14ac:dyDescent="0.2">
      <c r="A25" s="55">
        <v>6132</v>
      </c>
      <c r="B25" s="87" t="s">
        <v>92</v>
      </c>
      <c r="C25" s="52" t="s">
        <v>93</v>
      </c>
      <c r="D25" s="244"/>
      <c r="E25" s="244"/>
      <c r="F25" s="54" t="str">
        <f t="shared" si="0"/>
        <v>-</v>
      </c>
    </row>
    <row r="26" spans="1:6" ht="12.75" customHeight="1" x14ac:dyDescent="0.2">
      <c r="A26" s="55">
        <v>6133</v>
      </c>
      <c r="B26" s="87" t="s">
        <v>94</v>
      </c>
      <c r="C26" s="52" t="s">
        <v>95</v>
      </c>
      <c r="D26" s="244"/>
      <c r="E26" s="244"/>
      <c r="F26" s="54" t="str">
        <f t="shared" si="0"/>
        <v>-</v>
      </c>
    </row>
    <row r="27" spans="1:6" ht="12.75" customHeight="1" x14ac:dyDescent="0.2">
      <c r="A27" s="55">
        <v>6134</v>
      </c>
      <c r="B27" s="87" t="s">
        <v>96</v>
      </c>
      <c r="C27" s="52" t="s">
        <v>97</v>
      </c>
      <c r="D27" s="244"/>
      <c r="E27" s="244"/>
      <c r="F27" s="54" t="str">
        <f t="shared" si="0"/>
        <v>-</v>
      </c>
    </row>
    <row r="28" spans="1:6" ht="12.75" customHeight="1" x14ac:dyDescent="0.2">
      <c r="A28" s="55">
        <v>6135</v>
      </c>
      <c r="B28" s="87" t="s">
        <v>98</v>
      </c>
      <c r="C28" s="52" t="s">
        <v>99</v>
      </c>
      <c r="D28" s="244"/>
      <c r="E28" s="244"/>
      <c r="F28" s="54" t="str">
        <f t="shared" si="0"/>
        <v>-</v>
      </c>
    </row>
    <row r="29" spans="1:6" ht="12.75" customHeight="1" x14ac:dyDescent="0.2">
      <c r="A29" s="55">
        <v>614</v>
      </c>
      <c r="B29" s="87" t="s">
        <v>100</v>
      </c>
      <c r="C29" s="52" t="s">
        <v>101</v>
      </c>
      <c r="D29" s="53">
        <f t="shared" ref="D29:E29" si="5">SUM(D30:D36)</f>
        <v>0</v>
      </c>
      <c r="E29" s="53">
        <f t="shared" si="5"/>
        <v>0</v>
      </c>
      <c r="F29" s="54" t="str">
        <f t="shared" si="0"/>
        <v>-</v>
      </c>
    </row>
    <row r="30" spans="1:6" ht="12.75" customHeight="1" x14ac:dyDescent="0.2">
      <c r="A30" s="55">
        <v>6141</v>
      </c>
      <c r="B30" s="87" t="s">
        <v>102</v>
      </c>
      <c r="C30" s="52" t="s">
        <v>103</v>
      </c>
      <c r="D30" s="244"/>
      <c r="E30" s="244"/>
      <c r="F30" s="54" t="str">
        <f t="shared" si="0"/>
        <v>-</v>
      </c>
    </row>
    <row r="31" spans="1:6" ht="12.75" customHeight="1" x14ac:dyDescent="0.2">
      <c r="A31" s="55">
        <v>6142</v>
      </c>
      <c r="B31" s="87" t="s">
        <v>104</v>
      </c>
      <c r="C31" s="52" t="s">
        <v>105</v>
      </c>
      <c r="D31" s="244"/>
      <c r="E31" s="244"/>
      <c r="F31" s="54" t="str">
        <f t="shared" si="0"/>
        <v>-</v>
      </c>
    </row>
    <row r="32" spans="1:6" ht="12.75" customHeight="1" x14ac:dyDescent="0.2">
      <c r="A32" s="55">
        <v>6143</v>
      </c>
      <c r="B32" s="87" t="s">
        <v>106</v>
      </c>
      <c r="C32" s="52" t="s">
        <v>107</v>
      </c>
      <c r="D32" s="244"/>
      <c r="E32" s="244"/>
      <c r="F32" s="54" t="str">
        <f t="shared" si="0"/>
        <v>-</v>
      </c>
    </row>
    <row r="33" spans="1:6" ht="12.75" customHeight="1" x14ac:dyDescent="0.2">
      <c r="A33" s="55">
        <v>6145</v>
      </c>
      <c r="B33" s="87" t="s">
        <v>108</v>
      </c>
      <c r="C33" s="52" t="s">
        <v>109</v>
      </c>
      <c r="D33" s="244"/>
      <c r="E33" s="244"/>
      <c r="F33" s="54" t="str">
        <f t="shared" si="0"/>
        <v>-</v>
      </c>
    </row>
    <row r="34" spans="1:6" ht="12.75" customHeight="1" x14ac:dyDescent="0.2">
      <c r="A34" s="55">
        <v>6146</v>
      </c>
      <c r="B34" s="87" t="s">
        <v>110</v>
      </c>
      <c r="C34" s="52" t="s">
        <v>111</v>
      </c>
      <c r="D34" s="244"/>
      <c r="E34" s="244"/>
      <c r="F34" s="54" t="str">
        <f t="shared" si="0"/>
        <v>-</v>
      </c>
    </row>
    <row r="35" spans="1:6" ht="12.75" customHeight="1" x14ac:dyDescent="0.2">
      <c r="A35" s="55">
        <v>6147</v>
      </c>
      <c r="B35" s="87" t="s">
        <v>112</v>
      </c>
      <c r="C35" s="52" t="s">
        <v>113</v>
      </c>
      <c r="D35" s="244"/>
      <c r="E35" s="244"/>
      <c r="F35" s="54" t="str">
        <f t="shared" si="0"/>
        <v>-</v>
      </c>
    </row>
    <row r="36" spans="1:6" ht="12.75" customHeight="1" x14ac:dyDescent="0.2">
      <c r="A36" s="55">
        <v>6148</v>
      </c>
      <c r="B36" s="87" t="s">
        <v>114</v>
      </c>
      <c r="C36" s="52" t="s">
        <v>115</v>
      </c>
      <c r="D36" s="244"/>
      <c r="E36" s="244"/>
      <c r="F36" s="54" t="str">
        <f t="shared" si="0"/>
        <v>-</v>
      </c>
    </row>
    <row r="37" spans="1:6" ht="12.75" customHeight="1" x14ac:dyDescent="0.2">
      <c r="A37" s="55">
        <v>615</v>
      </c>
      <c r="B37" s="87" t="s">
        <v>116</v>
      </c>
      <c r="C37" s="52" t="s">
        <v>117</v>
      </c>
      <c r="D37" s="53">
        <f t="shared" ref="D37:E37" si="6">SUM(D38:D39)</f>
        <v>0</v>
      </c>
      <c r="E37" s="53">
        <f t="shared" si="6"/>
        <v>0</v>
      </c>
      <c r="F37" s="54" t="str">
        <f t="shared" si="0"/>
        <v>-</v>
      </c>
    </row>
    <row r="38" spans="1:6" ht="12.75" customHeight="1" x14ac:dyDescent="0.2">
      <c r="A38" s="55">
        <v>6151</v>
      </c>
      <c r="B38" s="87" t="s">
        <v>118</v>
      </c>
      <c r="C38" s="52" t="s">
        <v>119</v>
      </c>
      <c r="D38" s="244"/>
      <c r="E38" s="244"/>
      <c r="F38" s="54" t="str">
        <f t="shared" si="0"/>
        <v>-</v>
      </c>
    </row>
    <row r="39" spans="1:6" ht="12.75" customHeight="1" x14ac:dyDescent="0.2">
      <c r="A39" s="55">
        <v>6152</v>
      </c>
      <c r="B39" s="87" t="s">
        <v>120</v>
      </c>
      <c r="C39" s="52" t="s">
        <v>121</v>
      </c>
      <c r="D39" s="244"/>
      <c r="E39" s="244"/>
      <c r="F39" s="54" t="str">
        <f t="shared" si="0"/>
        <v>-</v>
      </c>
    </row>
    <row r="40" spans="1:6" ht="12.75" customHeight="1" x14ac:dyDescent="0.2">
      <c r="A40" s="55">
        <v>616</v>
      </c>
      <c r="B40" s="87" t="s">
        <v>122</v>
      </c>
      <c r="C40" s="52" t="s">
        <v>123</v>
      </c>
      <c r="D40" s="53">
        <f t="shared" ref="D40:E40" si="7">SUM(D41:D43)</f>
        <v>0</v>
      </c>
      <c r="E40" s="53">
        <f t="shared" si="7"/>
        <v>0</v>
      </c>
      <c r="F40" s="54" t="str">
        <f t="shared" si="0"/>
        <v>-</v>
      </c>
    </row>
    <row r="41" spans="1:6" ht="12.75" customHeight="1" x14ac:dyDescent="0.2">
      <c r="A41" s="55">
        <v>6161</v>
      </c>
      <c r="B41" s="87" t="s">
        <v>124</v>
      </c>
      <c r="C41" s="52" t="s">
        <v>125</v>
      </c>
      <c r="D41" s="244"/>
      <c r="E41" s="244"/>
      <c r="F41" s="54" t="str">
        <f t="shared" si="0"/>
        <v>-</v>
      </c>
    </row>
    <row r="42" spans="1:6" ht="12.75" customHeight="1" x14ac:dyDescent="0.2">
      <c r="A42" s="55">
        <v>6162</v>
      </c>
      <c r="B42" s="87" t="s">
        <v>126</v>
      </c>
      <c r="C42" s="52" t="s">
        <v>127</v>
      </c>
      <c r="D42" s="244"/>
      <c r="E42" s="244"/>
      <c r="F42" s="54" t="str">
        <f t="shared" si="0"/>
        <v>-</v>
      </c>
    </row>
    <row r="43" spans="1:6" ht="12.75" customHeight="1" x14ac:dyDescent="0.2">
      <c r="A43" s="55">
        <v>6163</v>
      </c>
      <c r="B43" s="87" t="s">
        <v>128</v>
      </c>
      <c r="C43" s="52" t="s">
        <v>129</v>
      </c>
      <c r="D43" s="244"/>
      <c r="E43" s="244"/>
      <c r="F43" s="54" t="str">
        <f t="shared" si="0"/>
        <v>-</v>
      </c>
    </row>
    <row r="44" spans="1:6" ht="12.75" customHeight="1" x14ac:dyDescent="0.2">
      <c r="A44" s="55">
        <v>62</v>
      </c>
      <c r="B44" s="87" t="s">
        <v>130</v>
      </c>
      <c r="C44" s="52" t="s">
        <v>131</v>
      </c>
      <c r="D44" s="53">
        <f t="shared" ref="D44:E44" si="8">D45+D48+D49</f>
        <v>0</v>
      </c>
      <c r="E44" s="53">
        <f t="shared" si="8"/>
        <v>0</v>
      </c>
      <c r="F44" s="54" t="str">
        <f t="shared" si="0"/>
        <v>-</v>
      </c>
    </row>
    <row r="45" spans="1:6" ht="12.75" customHeight="1" x14ac:dyDescent="0.2">
      <c r="A45" s="55">
        <v>621</v>
      </c>
      <c r="B45" s="87" t="s">
        <v>132</v>
      </c>
      <c r="C45" s="52" t="s">
        <v>133</v>
      </c>
      <c r="D45" s="53">
        <f t="shared" ref="D45:E45" si="9">SUM(D46:D47)</f>
        <v>0</v>
      </c>
      <c r="E45" s="53">
        <f t="shared" si="9"/>
        <v>0</v>
      </c>
      <c r="F45" s="54" t="str">
        <f t="shared" si="0"/>
        <v>-</v>
      </c>
    </row>
    <row r="46" spans="1:6" ht="12.75" customHeight="1" x14ac:dyDescent="0.2">
      <c r="A46" s="55">
        <v>6211</v>
      </c>
      <c r="B46" s="87" t="s">
        <v>134</v>
      </c>
      <c r="C46" s="52" t="s">
        <v>135</v>
      </c>
      <c r="D46" s="244"/>
      <c r="E46" s="244"/>
      <c r="F46" s="54" t="str">
        <f t="shared" si="0"/>
        <v>-</v>
      </c>
    </row>
    <row r="47" spans="1:6" ht="12.75" customHeight="1" x14ac:dyDescent="0.2">
      <c r="A47" s="55">
        <v>6212</v>
      </c>
      <c r="B47" s="87" t="s">
        <v>136</v>
      </c>
      <c r="C47" s="52" t="s">
        <v>137</v>
      </c>
      <c r="D47" s="244"/>
      <c r="E47" s="244"/>
      <c r="F47" s="54" t="str">
        <f t="shared" si="0"/>
        <v>-</v>
      </c>
    </row>
    <row r="48" spans="1:6" ht="12.75" customHeight="1" x14ac:dyDescent="0.2">
      <c r="A48" s="55">
        <v>622</v>
      </c>
      <c r="B48" s="87" t="s">
        <v>138</v>
      </c>
      <c r="C48" s="52" t="s">
        <v>139</v>
      </c>
      <c r="D48" s="244"/>
      <c r="E48" s="244"/>
      <c r="F48" s="54" t="str">
        <f t="shared" si="0"/>
        <v>-</v>
      </c>
    </row>
    <row r="49" spans="1:6" ht="12.75" customHeight="1" x14ac:dyDescent="0.2">
      <c r="A49" s="55">
        <v>623</v>
      </c>
      <c r="B49" s="87" t="s">
        <v>140</v>
      </c>
      <c r="C49" s="52" t="s">
        <v>141</v>
      </c>
      <c r="D49" s="244"/>
      <c r="E49" s="244"/>
      <c r="F49" s="54" t="str">
        <f t="shared" si="0"/>
        <v>-</v>
      </c>
    </row>
    <row r="50" spans="1:6" ht="24" x14ac:dyDescent="0.2">
      <c r="A50" s="55">
        <v>63</v>
      </c>
      <c r="B50" s="88" t="s">
        <v>142</v>
      </c>
      <c r="C50" s="52" t="s">
        <v>143</v>
      </c>
      <c r="D50" s="53">
        <f>D51+D54+D59+D62+D65+D68+D71+D74+D77</f>
        <v>21680484</v>
      </c>
      <c r="E50" s="53">
        <f>E51+E54+E59+E62+E65+E68+E71+E74+E77</f>
        <v>14525961.540000003</v>
      </c>
      <c r="F50" s="54">
        <f t="shared" si="0"/>
        <v>67.000171859631934</v>
      </c>
    </row>
    <row r="51" spans="1:6" ht="12.75" customHeight="1" x14ac:dyDescent="0.2">
      <c r="A51" s="55">
        <v>631</v>
      </c>
      <c r="B51" s="88" t="s">
        <v>144</v>
      </c>
      <c r="C51" s="52" t="s">
        <v>145</v>
      </c>
      <c r="D51" s="53">
        <f t="shared" ref="D51:E51" si="10">D52+D53</f>
        <v>0</v>
      </c>
      <c r="E51" s="53">
        <f t="shared" si="10"/>
        <v>0</v>
      </c>
      <c r="F51" s="54" t="str">
        <f t="shared" si="0"/>
        <v>-</v>
      </c>
    </row>
    <row r="52" spans="1:6" ht="12.75" customHeight="1" x14ac:dyDescent="0.2">
      <c r="A52" s="55">
        <v>6311</v>
      </c>
      <c r="B52" s="88" t="s">
        <v>146</v>
      </c>
      <c r="C52" s="52" t="s">
        <v>147</v>
      </c>
      <c r="D52" s="244"/>
      <c r="E52" s="244"/>
      <c r="F52" s="54" t="str">
        <f t="shared" si="0"/>
        <v>-</v>
      </c>
    </row>
    <row r="53" spans="1:6" ht="12.75" customHeight="1" x14ac:dyDescent="0.2">
      <c r="A53" s="55">
        <v>6312</v>
      </c>
      <c r="B53" s="88" t="s">
        <v>148</v>
      </c>
      <c r="C53" s="52" t="s">
        <v>149</v>
      </c>
      <c r="D53" s="244"/>
      <c r="E53" s="244"/>
      <c r="F53" s="54" t="str">
        <f t="shared" si="0"/>
        <v>-</v>
      </c>
    </row>
    <row r="54" spans="1:6" ht="24" x14ac:dyDescent="0.2">
      <c r="A54" s="55">
        <v>632</v>
      </c>
      <c r="B54" s="88" t="s">
        <v>150</v>
      </c>
      <c r="C54" s="52" t="s">
        <v>151</v>
      </c>
      <c r="D54" s="53">
        <f t="shared" ref="D54:E54" si="11">SUM(D55:D58)</f>
        <v>15519310</v>
      </c>
      <c r="E54" s="53">
        <f t="shared" si="11"/>
        <v>5098469.32</v>
      </c>
      <c r="F54" s="54">
        <f t="shared" si="0"/>
        <v>32.852422691472754</v>
      </c>
    </row>
    <row r="55" spans="1:6" ht="12.75" customHeight="1" x14ac:dyDescent="0.2">
      <c r="A55" s="55">
        <v>6321</v>
      </c>
      <c r="B55" s="88" t="s">
        <v>152</v>
      </c>
      <c r="C55" s="52" t="s">
        <v>153</v>
      </c>
      <c r="D55" s="244">
        <v>290210</v>
      </c>
      <c r="E55" s="244"/>
      <c r="F55" s="54">
        <f t="shared" si="0"/>
        <v>0</v>
      </c>
    </row>
    <row r="56" spans="1:6" ht="12.75" customHeight="1" x14ac:dyDescent="0.2">
      <c r="A56" s="55">
        <v>6322</v>
      </c>
      <c r="B56" s="88" t="s">
        <v>154</v>
      </c>
      <c r="C56" s="52" t="s">
        <v>155</v>
      </c>
      <c r="D56" s="244"/>
      <c r="E56" s="244"/>
      <c r="F56" s="54" t="str">
        <f t="shared" si="0"/>
        <v>-</v>
      </c>
    </row>
    <row r="57" spans="1:6" ht="12.75" customHeight="1" x14ac:dyDescent="0.2">
      <c r="A57" s="55">
        <v>6323</v>
      </c>
      <c r="B57" s="88" t="s">
        <v>156</v>
      </c>
      <c r="C57" s="52" t="s">
        <v>157</v>
      </c>
      <c r="D57" s="244">
        <v>4829100</v>
      </c>
      <c r="E57" s="244">
        <v>5098469.32</v>
      </c>
      <c r="F57" s="54">
        <f t="shared" si="0"/>
        <v>105.57804394193535</v>
      </c>
    </row>
    <row r="58" spans="1:6" ht="12.75" customHeight="1" x14ac:dyDescent="0.2">
      <c r="A58" s="55">
        <v>6324</v>
      </c>
      <c r="B58" s="88" t="s">
        <v>158</v>
      </c>
      <c r="C58" s="52" t="s">
        <v>159</v>
      </c>
      <c r="D58" s="244">
        <v>10400000</v>
      </c>
      <c r="E58" s="244"/>
      <c r="F58" s="54">
        <f t="shared" si="0"/>
        <v>0</v>
      </c>
    </row>
    <row r="59" spans="1:6" ht="24" x14ac:dyDescent="0.2">
      <c r="A59" s="55">
        <v>633</v>
      </c>
      <c r="B59" s="88" t="s">
        <v>160</v>
      </c>
      <c r="C59" s="52" t="s">
        <v>161</v>
      </c>
      <c r="D59" s="53">
        <f t="shared" ref="D59:E59" si="12">SUM(D60:D61)</f>
        <v>0</v>
      </c>
      <c r="E59" s="53">
        <f t="shared" si="12"/>
        <v>0</v>
      </c>
      <c r="F59" s="54" t="str">
        <f t="shared" si="0"/>
        <v>-</v>
      </c>
    </row>
    <row r="60" spans="1:6" ht="24" x14ac:dyDescent="0.2">
      <c r="A60" s="55">
        <v>6331</v>
      </c>
      <c r="B60" s="88" t="s">
        <v>162</v>
      </c>
      <c r="C60" s="52" t="s">
        <v>163</v>
      </c>
      <c r="D60" s="244"/>
      <c r="E60" s="244"/>
      <c r="F60" s="54" t="str">
        <f t="shared" si="0"/>
        <v>-</v>
      </c>
    </row>
    <row r="61" spans="1:6" ht="24" x14ac:dyDescent="0.2">
      <c r="A61" s="55">
        <v>6332</v>
      </c>
      <c r="B61" s="88" t="s">
        <v>164</v>
      </c>
      <c r="C61" s="52" t="s">
        <v>165</v>
      </c>
      <c r="D61" s="244"/>
      <c r="E61" s="244"/>
      <c r="F61" s="54" t="str">
        <f t="shared" si="0"/>
        <v>-</v>
      </c>
    </row>
    <row r="62" spans="1:6" ht="12.75" customHeight="1" x14ac:dyDescent="0.2">
      <c r="A62" s="55">
        <v>634</v>
      </c>
      <c r="B62" s="87" t="s">
        <v>166</v>
      </c>
      <c r="C62" s="52" t="s">
        <v>167</v>
      </c>
      <c r="D62" s="53">
        <f t="shared" ref="D62:E62" si="13">SUM(D63:D64)</f>
        <v>0</v>
      </c>
      <c r="E62" s="53">
        <f t="shared" si="13"/>
        <v>0</v>
      </c>
      <c r="F62" s="54" t="str">
        <f t="shared" si="0"/>
        <v>-</v>
      </c>
    </row>
    <row r="63" spans="1:6" ht="12.75" customHeight="1" x14ac:dyDescent="0.2">
      <c r="A63" s="55">
        <v>6341</v>
      </c>
      <c r="B63" s="87" t="s">
        <v>168</v>
      </c>
      <c r="C63" s="52" t="s">
        <v>169</v>
      </c>
      <c r="D63" s="244"/>
      <c r="E63" s="244"/>
      <c r="F63" s="54" t="str">
        <f t="shared" si="0"/>
        <v>-</v>
      </c>
    </row>
    <row r="64" spans="1:6" ht="12.75" customHeight="1" x14ac:dyDescent="0.2">
      <c r="A64" s="55">
        <v>6342</v>
      </c>
      <c r="B64" s="87" t="s">
        <v>170</v>
      </c>
      <c r="C64" s="52" t="s">
        <v>171</v>
      </c>
      <c r="D64" s="244"/>
      <c r="E64" s="244"/>
      <c r="F64" s="54" t="str">
        <f t="shared" si="0"/>
        <v>-</v>
      </c>
    </row>
    <row r="65" spans="1:6" ht="12.75" customHeight="1" x14ac:dyDescent="0.2">
      <c r="A65" s="55">
        <v>635</v>
      </c>
      <c r="B65" s="87" t="s">
        <v>172</v>
      </c>
      <c r="C65" s="52" t="s">
        <v>173</v>
      </c>
      <c r="D65" s="53">
        <f t="shared" ref="D65:E65" si="14">SUM(D66:D67)</f>
        <v>0</v>
      </c>
      <c r="E65" s="53">
        <f t="shared" si="14"/>
        <v>0</v>
      </c>
      <c r="F65" s="54" t="str">
        <f t="shared" si="0"/>
        <v>-</v>
      </c>
    </row>
    <row r="66" spans="1:6" ht="12.75" customHeight="1" x14ac:dyDescent="0.2">
      <c r="A66" s="55">
        <v>6351</v>
      </c>
      <c r="B66" s="87" t="s">
        <v>174</v>
      </c>
      <c r="C66" s="52" t="s">
        <v>175</v>
      </c>
      <c r="D66" s="244"/>
      <c r="E66" s="244"/>
      <c r="F66" s="54" t="str">
        <f t="shared" si="0"/>
        <v>-</v>
      </c>
    </row>
    <row r="67" spans="1:6" ht="12.75" customHeight="1" x14ac:dyDescent="0.2">
      <c r="A67" s="55">
        <v>6352</v>
      </c>
      <c r="B67" s="87" t="s">
        <v>176</v>
      </c>
      <c r="C67" s="52" t="s">
        <v>177</v>
      </c>
      <c r="D67" s="244"/>
      <c r="E67" s="244"/>
      <c r="F67" s="54" t="str">
        <f t="shared" si="0"/>
        <v>-</v>
      </c>
    </row>
    <row r="68" spans="1:6" ht="24" x14ac:dyDescent="0.2">
      <c r="A68" s="55" t="s">
        <v>178</v>
      </c>
      <c r="B68" s="234" t="s">
        <v>179</v>
      </c>
      <c r="C68" s="52" t="s">
        <v>178</v>
      </c>
      <c r="D68" s="53">
        <f t="shared" ref="D68:E68" si="15">SUM(D69:D70)</f>
        <v>10000</v>
      </c>
      <c r="E68" s="53">
        <f t="shared" si="15"/>
        <v>0</v>
      </c>
      <c r="F68" s="54">
        <f t="shared" si="0"/>
        <v>0</v>
      </c>
    </row>
    <row r="69" spans="1:6" ht="12.75" customHeight="1" x14ac:dyDescent="0.2">
      <c r="A69" s="55" t="s">
        <v>180</v>
      </c>
      <c r="B69" s="87" t="s">
        <v>181</v>
      </c>
      <c r="C69" s="52" t="s">
        <v>180</v>
      </c>
      <c r="D69" s="244">
        <v>10000</v>
      </c>
      <c r="E69" s="244"/>
      <c r="F69" s="54">
        <f t="shared" si="0"/>
        <v>0</v>
      </c>
    </row>
    <row r="70" spans="1:6" ht="24" x14ac:dyDescent="0.2">
      <c r="A70" s="55" t="s">
        <v>182</v>
      </c>
      <c r="B70" s="87" t="s">
        <v>183</v>
      </c>
      <c r="C70" s="52" t="s">
        <v>182</v>
      </c>
      <c r="D70" s="244"/>
      <c r="E70" s="244"/>
      <c r="F70" s="54" t="str">
        <f t="shared" si="0"/>
        <v>-</v>
      </c>
    </row>
    <row r="71" spans="1:6" ht="24" x14ac:dyDescent="0.2">
      <c r="A71" s="55" t="s">
        <v>184</v>
      </c>
      <c r="B71" s="87" t="s">
        <v>185</v>
      </c>
      <c r="C71" s="56" t="s">
        <v>184</v>
      </c>
      <c r="D71" s="53">
        <f t="shared" ref="D71:E71" si="16">SUM(D72:D73)</f>
        <v>0</v>
      </c>
      <c r="E71" s="53">
        <f t="shared" si="16"/>
        <v>0</v>
      </c>
      <c r="F71" s="54" t="str">
        <f t="shared" si="0"/>
        <v>-</v>
      </c>
    </row>
    <row r="72" spans="1:6" ht="12.75" customHeight="1" x14ac:dyDescent="0.2">
      <c r="A72" s="55" t="s">
        <v>186</v>
      </c>
      <c r="B72" s="87" t="s">
        <v>187</v>
      </c>
      <c r="C72" s="56" t="s">
        <v>186</v>
      </c>
      <c r="D72" s="244"/>
      <c r="E72" s="244"/>
      <c r="F72" s="54" t="str">
        <f t="shared" si="0"/>
        <v>-</v>
      </c>
    </row>
    <row r="73" spans="1:6" ht="12.75" customHeight="1" x14ac:dyDescent="0.2">
      <c r="A73" s="55" t="s">
        <v>188</v>
      </c>
      <c r="B73" s="87" t="s">
        <v>189</v>
      </c>
      <c r="C73" s="56" t="s">
        <v>188</v>
      </c>
      <c r="D73" s="244"/>
      <c r="E73" s="244"/>
      <c r="F73" s="54" t="str">
        <f t="shared" si="0"/>
        <v>-</v>
      </c>
    </row>
    <row r="74" spans="1:6" ht="12.75" customHeight="1" x14ac:dyDescent="0.2">
      <c r="A74" s="55" t="s">
        <v>190</v>
      </c>
      <c r="B74" s="87" t="s">
        <v>191</v>
      </c>
      <c r="C74" s="52" t="s">
        <v>190</v>
      </c>
      <c r="D74" s="53">
        <f t="shared" ref="D74:E74" si="17">SUM(D75:D76)</f>
        <v>259964</v>
      </c>
      <c r="E74" s="53">
        <f t="shared" si="17"/>
        <v>662005.36</v>
      </c>
      <c r="F74" s="54">
        <f t="shared" si="0"/>
        <v>254.65270575925896</v>
      </c>
    </row>
    <row r="75" spans="1:6" ht="12.75" customHeight="1" x14ac:dyDescent="0.2">
      <c r="A75" s="55" t="s">
        <v>192</v>
      </c>
      <c r="B75" s="87" t="s">
        <v>193</v>
      </c>
      <c r="C75" s="52" t="s">
        <v>192</v>
      </c>
      <c r="D75" s="244">
        <v>259964</v>
      </c>
      <c r="E75" s="244">
        <v>662005.36</v>
      </c>
      <c r="F75" s="54">
        <f t="shared" si="0"/>
        <v>254.65270575925896</v>
      </c>
    </row>
    <row r="76" spans="1:6" ht="12.75" customHeight="1" x14ac:dyDescent="0.2">
      <c r="A76" s="55" t="s">
        <v>194</v>
      </c>
      <c r="B76" s="87" t="s">
        <v>195</v>
      </c>
      <c r="C76" s="52" t="s">
        <v>194</v>
      </c>
      <c r="D76" s="244"/>
      <c r="E76" s="244"/>
      <c r="F76" s="54" t="str">
        <f t="shared" si="0"/>
        <v>-</v>
      </c>
    </row>
    <row r="77" spans="1:6" ht="24" x14ac:dyDescent="0.2">
      <c r="A77" s="55" t="s">
        <v>196</v>
      </c>
      <c r="B77" s="87" t="s">
        <v>197</v>
      </c>
      <c r="C77" s="52" t="s">
        <v>196</v>
      </c>
      <c r="D77" s="53">
        <f t="shared" ref="D77:E77" si="18">SUM(D78:D81)</f>
        <v>5891210</v>
      </c>
      <c r="E77" s="53">
        <f t="shared" si="18"/>
        <v>8765486.8600000013</v>
      </c>
      <c r="F77" s="54">
        <f t="shared" si="0"/>
        <v>148.78924465432402</v>
      </c>
    </row>
    <row r="78" spans="1:6" ht="12.75" customHeight="1" x14ac:dyDescent="0.2">
      <c r="A78" s="55">
        <v>6391</v>
      </c>
      <c r="B78" s="87" t="s">
        <v>198</v>
      </c>
      <c r="C78" s="52" t="s">
        <v>199</v>
      </c>
      <c r="D78" s="244">
        <v>1496901</v>
      </c>
      <c r="E78" s="244">
        <v>1775894.12</v>
      </c>
      <c r="F78" s="54">
        <f t="shared" si="0"/>
        <v>118.63804753955006</v>
      </c>
    </row>
    <row r="79" spans="1:6" ht="12.75" customHeight="1" x14ac:dyDescent="0.2">
      <c r="A79" s="55">
        <v>6392</v>
      </c>
      <c r="B79" s="87" t="s">
        <v>200</v>
      </c>
      <c r="C79" s="52" t="s">
        <v>201</v>
      </c>
      <c r="D79" s="244"/>
      <c r="E79" s="244"/>
      <c r="F79" s="54" t="str">
        <f t="shared" si="0"/>
        <v>-</v>
      </c>
    </row>
    <row r="80" spans="1:6" ht="24" x14ac:dyDescent="0.2">
      <c r="A80" s="55">
        <v>6393</v>
      </c>
      <c r="B80" s="87" t="s">
        <v>202</v>
      </c>
      <c r="C80" s="52" t="s">
        <v>203</v>
      </c>
      <c r="D80" s="244">
        <v>4394309</v>
      </c>
      <c r="E80" s="244">
        <v>6922893.9299999997</v>
      </c>
      <c r="F80" s="54">
        <f t="shared" si="0"/>
        <v>157.54226500685317</v>
      </c>
    </row>
    <row r="81" spans="1:6" ht="24" x14ac:dyDescent="0.2">
      <c r="A81" s="55">
        <v>6394</v>
      </c>
      <c r="B81" s="87" t="s">
        <v>204</v>
      </c>
      <c r="C81" s="52" t="s">
        <v>205</v>
      </c>
      <c r="D81" s="244"/>
      <c r="E81" s="244">
        <v>66698.81</v>
      </c>
      <c r="F81" s="54" t="str">
        <f t="shared" si="0"/>
        <v>-</v>
      </c>
    </row>
    <row r="82" spans="1:6" ht="12.75" customHeight="1" x14ac:dyDescent="0.2">
      <c r="A82" s="55">
        <v>64</v>
      </c>
      <c r="B82" s="87" t="s">
        <v>206</v>
      </c>
      <c r="C82" s="52" t="s">
        <v>207</v>
      </c>
      <c r="D82" s="53">
        <f t="shared" ref="D82:E82" si="19">D83+D91+D98</f>
        <v>62634</v>
      </c>
      <c r="E82" s="53">
        <f t="shared" si="19"/>
        <v>3193.8</v>
      </c>
      <c r="F82" s="54">
        <f t="shared" si="0"/>
        <v>5.0991474279145512</v>
      </c>
    </row>
    <row r="83" spans="1:6" ht="12.75" customHeight="1" x14ac:dyDescent="0.2">
      <c r="A83" s="55">
        <v>641</v>
      </c>
      <c r="B83" s="87" t="s">
        <v>208</v>
      </c>
      <c r="C83" s="52" t="s">
        <v>209</v>
      </c>
      <c r="D83" s="53">
        <f t="shared" ref="D83:E83" si="20">SUM(D84:D90)</f>
        <v>62634</v>
      </c>
      <c r="E83" s="53">
        <f t="shared" si="20"/>
        <v>3193.8</v>
      </c>
      <c r="F83" s="54">
        <f t="shared" si="0"/>
        <v>5.0991474279145512</v>
      </c>
    </row>
    <row r="84" spans="1:6" ht="12.75" customHeight="1" x14ac:dyDescent="0.2">
      <c r="A84" s="55">
        <v>6412</v>
      </c>
      <c r="B84" s="87" t="s">
        <v>210</v>
      </c>
      <c r="C84" s="52" t="s">
        <v>211</v>
      </c>
      <c r="D84" s="244"/>
      <c r="E84" s="244"/>
      <c r="F84" s="54" t="str">
        <f t="shared" si="0"/>
        <v>-</v>
      </c>
    </row>
    <row r="85" spans="1:6" ht="12.75" customHeight="1" x14ac:dyDescent="0.2">
      <c r="A85" s="55">
        <v>6413</v>
      </c>
      <c r="B85" s="87" t="s">
        <v>212</v>
      </c>
      <c r="C85" s="52" t="s">
        <v>213</v>
      </c>
      <c r="D85" s="244">
        <v>1349</v>
      </c>
      <c r="E85" s="244">
        <v>1520.84</v>
      </c>
      <c r="F85" s="54">
        <f t="shared" si="0"/>
        <v>112.73832468495182</v>
      </c>
    </row>
    <row r="86" spans="1:6" ht="12.75" customHeight="1" x14ac:dyDescent="0.2">
      <c r="A86" s="55">
        <v>6414</v>
      </c>
      <c r="B86" s="87" t="s">
        <v>214</v>
      </c>
      <c r="C86" s="52" t="s">
        <v>215</v>
      </c>
      <c r="D86" s="244"/>
      <c r="E86" s="244"/>
      <c r="F86" s="54" t="str">
        <f t="shared" si="0"/>
        <v>-</v>
      </c>
    </row>
    <row r="87" spans="1:6" ht="12.75" customHeight="1" x14ac:dyDescent="0.2">
      <c r="A87" s="55">
        <v>6415</v>
      </c>
      <c r="B87" s="87" t="s">
        <v>216</v>
      </c>
      <c r="C87" s="52" t="s">
        <v>217</v>
      </c>
      <c r="D87" s="244">
        <v>61285</v>
      </c>
      <c r="E87" s="244">
        <v>1672.96</v>
      </c>
      <c r="F87" s="54">
        <f t="shared" si="0"/>
        <v>2.7298033776617445</v>
      </c>
    </row>
    <row r="88" spans="1:6" ht="12.75" customHeight="1" x14ac:dyDescent="0.2">
      <c r="A88" s="55">
        <v>6416</v>
      </c>
      <c r="B88" s="87" t="s">
        <v>218</v>
      </c>
      <c r="C88" s="52" t="s">
        <v>219</v>
      </c>
      <c r="D88" s="244"/>
      <c r="E88" s="244"/>
      <c r="F88" s="54" t="str">
        <f t="shared" si="0"/>
        <v>-</v>
      </c>
    </row>
    <row r="89" spans="1:6" ht="24" x14ac:dyDescent="0.2">
      <c r="A89" s="55">
        <v>6417</v>
      </c>
      <c r="B89" s="87" t="s">
        <v>220</v>
      </c>
      <c r="C89" s="52" t="s">
        <v>221</v>
      </c>
      <c r="D89" s="244"/>
      <c r="E89" s="244"/>
      <c r="F89" s="54" t="str">
        <f t="shared" si="0"/>
        <v>-</v>
      </c>
    </row>
    <row r="90" spans="1:6" ht="12.75" customHeight="1" x14ac:dyDescent="0.2">
      <c r="A90" s="55">
        <v>6419</v>
      </c>
      <c r="B90" s="87" t="s">
        <v>222</v>
      </c>
      <c r="C90" s="52" t="s">
        <v>223</v>
      </c>
      <c r="D90" s="244"/>
      <c r="E90" s="244"/>
      <c r="F90" s="54" t="str">
        <f t="shared" si="0"/>
        <v>-</v>
      </c>
    </row>
    <row r="91" spans="1:6" ht="12.75" customHeight="1" x14ac:dyDescent="0.2">
      <c r="A91" s="55">
        <v>642</v>
      </c>
      <c r="B91" s="87" t="s">
        <v>224</v>
      </c>
      <c r="C91" s="52" t="s">
        <v>225</v>
      </c>
      <c r="D91" s="53">
        <f t="shared" ref="D91:E91" si="21">SUM(D92:D97)</f>
        <v>0</v>
      </c>
      <c r="E91" s="53">
        <f t="shared" si="21"/>
        <v>0</v>
      </c>
      <c r="F91" s="54" t="str">
        <f t="shared" si="0"/>
        <v>-</v>
      </c>
    </row>
    <row r="92" spans="1:6" ht="12.75" customHeight="1" x14ac:dyDescent="0.2">
      <c r="A92" s="55">
        <v>6421</v>
      </c>
      <c r="B92" s="87" t="s">
        <v>226</v>
      </c>
      <c r="C92" s="52" t="s">
        <v>227</v>
      </c>
      <c r="D92" s="244"/>
      <c r="E92" s="244"/>
      <c r="F92" s="54" t="str">
        <f t="shared" si="0"/>
        <v>-</v>
      </c>
    </row>
    <row r="93" spans="1:6" ht="12.75" customHeight="1" x14ac:dyDescent="0.2">
      <c r="A93" s="55">
        <v>6422</v>
      </c>
      <c r="B93" s="87" t="s">
        <v>228</v>
      </c>
      <c r="C93" s="52" t="s">
        <v>229</v>
      </c>
      <c r="D93" s="244"/>
      <c r="E93" s="244"/>
      <c r="F93" s="54" t="str">
        <f t="shared" si="0"/>
        <v>-</v>
      </c>
    </row>
    <row r="94" spans="1:6" ht="12.75" customHeight="1" x14ac:dyDescent="0.2">
      <c r="A94" s="55">
        <v>6423</v>
      </c>
      <c r="B94" s="87" t="s">
        <v>230</v>
      </c>
      <c r="C94" s="52" t="s">
        <v>231</v>
      </c>
      <c r="D94" s="244"/>
      <c r="E94" s="244"/>
      <c r="F94" s="54" t="str">
        <f t="shared" si="0"/>
        <v>-</v>
      </c>
    </row>
    <row r="95" spans="1:6" ht="12.75" customHeight="1" x14ac:dyDescent="0.2">
      <c r="A95" s="55">
        <v>6424</v>
      </c>
      <c r="B95" s="87" t="s">
        <v>232</v>
      </c>
      <c r="C95" s="52" t="s">
        <v>233</v>
      </c>
      <c r="D95" s="244"/>
      <c r="E95" s="244"/>
      <c r="F95" s="54" t="str">
        <f t="shared" si="0"/>
        <v>-</v>
      </c>
    </row>
    <row r="96" spans="1:6" ht="12.75" customHeight="1" x14ac:dyDescent="0.2">
      <c r="A96" s="55" t="s">
        <v>234</v>
      </c>
      <c r="B96" s="87" t="s">
        <v>235</v>
      </c>
      <c r="C96" s="52" t="s">
        <v>234</v>
      </c>
      <c r="D96" s="244"/>
      <c r="E96" s="244"/>
      <c r="F96" s="54" t="str">
        <f t="shared" si="0"/>
        <v>-</v>
      </c>
    </row>
    <row r="97" spans="1:6" ht="12.75" customHeight="1" x14ac:dyDescent="0.2">
      <c r="A97" s="55">
        <v>6429</v>
      </c>
      <c r="B97" s="87" t="s">
        <v>236</v>
      </c>
      <c r="C97" s="52" t="s">
        <v>237</v>
      </c>
      <c r="D97" s="244"/>
      <c r="E97" s="244"/>
      <c r="F97" s="54" t="str">
        <f t="shared" si="0"/>
        <v>-</v>
      </c>
    </row>
    <row r="98" spans="1:6" ht="12.75" customHeight="1" x14ac:dyDescent="0.2">
      <c r="A98" s="55">
        <v>643</v>
      </c>
      <c r="B98" s="87" t="s">
        <v>238</v>
      </c>
      <c r="C98" s="52" t="s">
        <v>239</v>
      </c>
      <c r="D98" s="53">
        <f t="shared" ref="D98:E98" si="22">SUM(D99:D105)</f>
        <v>0</v>
      </c>
      <c r="E98" s="53">
        <f t="shared" si="22"/>
        <v>0</v>
      </c>
      <c r="F98" s="54" t="str">
        <f t="shared" si="0"/>
        <v>-</v>
      </c>
    </row>
    <row r="99" spans="1:6" ht="24" x14ac:dyDescent="0.2">
      <c r="A99" s="55">
        <v>6431</v>
      </c>
      <c r="B99" s="87" t="s">
        <v>240</v>
      </c>
      <c r="C99" s="52" t="s">
        <v>241</v>
      </c>
      <c r="D99" s="244"/>
      <c r="E99" s="244"/>
      <c r="F99" s="54" t="str">
        <f t="shared" si="0"/>
        <v>-</v>
      </c>
    </row>
    <row r="100" spans="1:6" ht="24" x14ac:dyDescent="0.2">
      <c r="A100" s="55">
        <v>6432</v>
      </c>
      <c r="B100" s="234" t="s">
        <v>242</v>
      </c>
      <c r="C100" s="52" t="s">
        <v>243</v>
      </c>
      <c r="D100" s="244"/>
      <c r="E100" s="244"/>
      <c r="F100" s="54" t="str">
        <f t="shared" si="0"/>
        <v>-</v>
      </c>
    </row>
    <row r="101" spans="1:6" ht="24" x14ac:dyDescent="0.2">
      <c r="A101" s="55">
        <v>6433</v>
      </c>
      <c r="B101" s="234" t="s">
        <v>244</v>
      </c>
      <c r="C101" s="52" t="s">
        <v>245</v>
      </c>
      <c r="D101" s="244"/>
      <c r="E101" s="244"/>
      <c r="F101" s="54" t="str">
        <f t="shared" si="0"/>
        <v>-</v>
      </c>
    </row>
    <row r="102" spans="1:6" ht="24" x14ac:dyDescent="0.2">
      <c r="A102" s="55">
        <v>6434</v>
      </c>
      <c r="B102" s="87" t="s">
        <v>246</v>
      </c>
      <c r="C102" s="52" t="s">
        <v>247</v>
      </c>
      <c r="D102" s="244"/>
      <c r="E102" s="244"/>
      <c r="F102" s="54" t="str">
        <f t="shared" si="0"/>
        <v>-</v>
      </c>
    </row>
    <row r="103" spans="1:6" ht="24" x14ac:dyDescent="0.2">
      <c r="A103" s="55">
        <v>6435</v>
      </c>
      <c r="B103" s="234" t="s">
        <v>248</v>
      </c>
      <c r="C103" s="52" t="s">
        <v>249</v>
      </c>
      <c r="D103" s="244"/>
      <c r="E103" s="244"/>
      <c r="F103" s="54" t="str">
        <f t="shared" si="0"/>
        <v>-</v>
      </c>
    </row>
    <row r="104" spans="1:6" ht="24" x14ac:dyDescent="0.2">
      <c r="A104" s="55">
        <v>6436</v>
      </c>
      <c r="B104" s="234" t="s">
        <v>250</v>
      </c>
      <c r="C104" s="52" t="s">
        <v>251</v>
      </c>
      <c r="D104" s="244"/>
      <c r="E104" s="244"/>
      <c r="F104" s="54" t="str">
        <f t="shared" si="0"/>
        <v>-</v>
      </c>
    </row>
    <row r="105" spans="1:6" ht="12.75" customHeight="1" x14ac:dyDescent="0.2">
      <c r="A105" s="55">
        <v>6437</v>
      </c>
      <c r="B105" s="87" t="s">
        <v>252</v>
      </c>
      <c r="C105" s="52" t="s">
        <v>253</v>
      </c>
      <c r="D105" s="244"/>
      <c r="E105" s="244"/>
      <c r="F105" s="54" t="str">
        <f t="shared" si="0"/>
        <v>-</v>
      </c>
    </row>
    <row r="106" spans="1:6" ht="24" x14ac:dyDescent="0.2">
      <c r="A106" s="55">
        <v>65</v>
      </c>
      <c r="B106" s="87" t="s">
        <v>254</v>
      </c>
      <c r="C106" s="52" t="s">
        <v>255</v>
      </c>
      <c r="D106" s="53">
        <f t="shared" ref="D106:E106" si="23">D107+D112+D120</f>
        <v>4749142</v>
      </c>
      <c r="E106" s="53">
        <f t="shared" si="23"/>
        <v>3729541.54</v>
      </c>
      <c r="F106" s="54">
        <f t="shared" si="0"/>
        <v>78.530849151278275</v>
      </c>
    </row>
    <row r="107" spans="1:6" ht="12.75" customHeight="1" x14ac:dyDescent="0.2">
      <c r="A107" s="55">
        <v>651</v>
      </c>
      <c r="B107" s="87" t="s">
        <v>256</v>
      </c>
      <c r="C107" s="52" t="s">
        <v>257</v>
      </c>
      <c r="D107" s="53">
        <f t="shared" ref="D107:E107" si="24">SUM(D108:D111)</f>
        <v>0</v>
      </c>
      <c r="E107" s="53">
        <f t="shared" si="24"/>
        <v>0</v>
      </c>
      <c r="F107" s="54" t="str">
        <f t="shared" si="0"/>
        <v>-</v>
      </c>
    </row>
    <row r="108" spans="1:6" ht="12.75" customHeight="1" x14ac:dyDescent="0.2">
      <c r="A108" s="55">
        <v>6511</v>
      </c>
      <c r="B108" s="87" t="s">
        <v>258</v>
      </c>
      <c r="C108" s="52" t="s">
        <v>259</v>
      </c>
      <c r="D108" s="244"/>
      <c r="E108" s="244"/>
      <c r="F108" s="54" t="str">
        <f t="shared" si="0"/>
        <v>-</v>
      </c>
    </row>
    <row r="109" spans="1:6" ht="12.75" customHeight="1" x14ac:dyDescent="0.2">
      <c r="A109" s="55">
        <v>6512</v>
      </c>
      <c r="B109" s="87" t="s">
        <v>260</v>
      </c>
      <c r="C109" s="52" t="s">
        <v>261</v>
      </c>
      <c r="D109" s="244"/>
      <c r="E109" s="244"/>
      <c r="F109" s="54" t="str">
        <f t="shared" si="0"/>
        <v>-</v>
      </c>
    </row>
    <row r="110" spans="1:6" ht="12.75" customHeight="1" x14ac:dyDescent="0.2">
      <c r="A110" s="55">
        <v>6513</v>
      </c>
      <c r="B110" s="87" t="s">
        <v>262</v>
      </c>
      <c r="C110" s="52" t="s">
        <v>263</v>
      </c>
      <c r="D110" s="244"/>
      <c r="E110" s="244"/>
      <c r="F110" s="54" t="str">
        <f t="shared" si="0"/>
        <v>-</v>
      </c>
    </row>
    <row r="111" spans="1:6" ht="12.75" customHeight="1" x14ac:dyDescent="0.2">
      <c r="A111" s="55">
        <v>6514</v>
      </c>
      <c r="B111" s="87" t="s">
        <v>264</v>
      </c>
      <c r="C111" s="52" t="s">
        <v>265</v>
      </c>
      <c r="D111" s="244"/>
      <c r="E111" s="244"/>
      <c r="F111" s="54" t="str">
        <f t="shared" si="0"/>
        <v>-</v>
      </c>
    </row>
    <row r="112" spans="1:6" ht="12.75" customHeight="1" x14ac:dyDescent="0.2">
      <c r="A112" s="55">
        <v>652</v>
      </c>
      <c r="B112" s="87" t="s">
        <v>266</v>
      </c>
      <c r="C112" s="52" t="s">
        <v>267</v>
      </c>
      <c r="D112" s="53">
        <f t="shared" ref="D112:E112" si="25">SUM(D113:D119)</f>
        <v>4749142</v>
      </c>
      <c r="E112" s="53">
        <f t="shared" si="25"/>
        <v>3729541.54</v>
      </c>
      <c r="F112" s="54">
        <f t="shared" si="0"/>
        <v>78.530849151278275</v>
      </c>
    </row>
    <row r="113" spans="1:6" ht="12.75" customHeight="1" x14ac:dyDescent="0.2">
      <c r="A113" s="55">
        <v>6521</v>
      </c>
      <c r="B113" s="87" t="s">
        <v>268</v>
      </c>
      <c r="C113" s="52" t="s">
        <v>269</v>
      </c>
      <c r="D113" s="244"/>
      <c r="E113" s="244"/>
      <c r="F113" s="54" t="str">
        <f t="shared" si="0"/>
        <v>-</v>
      </c>
    </row>
    <row r="114" spans="1:6" ht="12.75" customHeight="1" x14ac:dyDescent="0.2">
      <c r="A114" s="55">
        <v>6522</v>
      </c>
      <c r="B114" s="87" t="s">
        <v>270</v>
      </c>
      <c r="C114" s="52" t="s">
        <v>271</v>
      </c>
      <c r="D114" s="244"/>
      <c r="E114" s="244"/>
      <c r="F114" s="54" t="str">
        <f t="shared" si="0"/>
        <v>-</v>
      </c>
    </row>
    <row r="115" spans="1:6" ht="12.75" customHeight="1" x14ac:dyDescent="0.2">
      <c r="A115" s="55">
        <v>6524</v>
      </c>
      <c r="B115" s="87" t="s">
        <v>272</v>
      </c>
      <c r="C115" s="52" t="s">
        <v>273</v>
      </c>
      <c r="D115" s="244"/>
      <c r="E115" s="244"/>
      <c r="F115" s="54" t="str">
        <f t="shared" si="0"/>
        <v>-</v>
      </c>
    </row>
    <row r="116" spans="1:6" ht="12.75" customHeight="1" x14ac:dyDescent="0.2">
      <c r="A116" s="55">
        <v>6525</v>
      </c>
      <c r="B116" s="87" t="s">
        <v>274</v>
      </c>
      <c r="C116" s="52" t="s">
        <v>275</v>
      </c>
      <c r="D116" s="244"/>
      <c r="E116" s="244"/>
      <c r="F116" s="54" t="str">
        <f t="shared" si="0"/>
        <v>-</v>
      </c>
    </row>
    <row r="117" spans="1:6" ht="12.75" customHeight="1" x14ac:dyDescent="0.2">
      <c r="A117" s="55">
        <v>6526</v>
      </c>
      <c r="B117" s="87" t="s">
        <v>276</v>
      </c>
      <c r="C117" s="52" t="s">
        <v>277</v>
      </c>
      <c r="D117" s="244">
        <v>4749142</v>
      </c>
      <c r="E117" s="244">
        <v>3729541.54</v>
      </c>
      <c r="F117" s="54">
        <f t="shared" si="0"/>
        <v>78.530849151278275</v>
      </c>
    </row>
    <row r="118" spans="1:6" ht="12.75" customHeight="1" x14ac:dyDescent="0.2">
      <c r="A118" s="55">
        <v>6527</v>
      </c>
      <c r="B118" s="87" t="s">
        <v>278</v>
      </c>
      <c r="C118" s="52" t="s">
        <v>279</v>
      </c>
      <c r="D118" s="244"/>
      <c r="E118" s="244"/>
      <c r="F118" s="54" t="str">
        <f t="shared" si="0"/>
        <v>-</v>
      </c>
    </row>
    <row r="119" spans="1:6" ht="24" x14ac:dyDescent="0.2">
      <c r="A119" s="55" t="s">
        <v>280</v>
      </c>
      <c r="B119" s="234" t="s">
        <v>281</v>
      </c>
      <c r="C119" s="52" t="s">
        <v>280</v>
      </c>
      <c r="D119" s="244"/>
      <c r="E119" s="244"/>
      <c r="F119" s="54" t="str">
        <f t="shared" si="0"/>
        <v>-</v>
      </c>
    </row>
    <row r="120" spans="1:6" ht="12.75" customHeight="1" x14ac:dyDescent="0.2">
      <c r="A120" s="55">
        <v>653</v>
      </c>
      <c r="B120" s="87" t="s">
        <v>282</v>
      </c>
      <c r="C120" s="52" t="s">
        <v>283</v>
      </c>
      <c r="D120" s="53">
        <f t="shared" ref="D120:E120" si="26">SUM(D121:D123)</f>
        <v>0</v>
      </c>
      <c r="E120" s="53">
        <f t="shared" si="26"/>
        <v>0</v>
      </c>
      <c r="F120" s="54" t="str">
        <f t="shared" si="0"/>
        <v>-</v>
      </c>
    </row>
    <row r="121" spans="1:6" ht="12.75" customHeight="1" x14ac:dyDescent="0.2">
      <c r="A121" s="55">
        <v>6531</v>
      </c>
      <c r="B121" s="87" t="s">
        <v>284</v>
      </c>
      <c r="C121" s="52" t="s">
        <v>285</v>
      </c>
      <c r="D121" s="244"/>
      <c r="E121" s="244"/>
      <c r="F121" s="54" t="str">
        <f t="shared" si="0"/>
        <v>-</v>
      </c>
    </row>
    <row r="122" spans="1:6" ht="12.75" customHeight="1" x14ac:dyDescent="0.2">
      <c r="A122" s="55">
        <v>6532</v>
      </c>
      <c r="B122" s="87" t="s">
        <v>286</v>
      </c>
      <c r="C122" s="52" t="s">
        <v>287</v>
      </c>
      <c r="D122" s="244"/>
      <c r="E122" s="244"/>
      <c r="F122" s="54" t="str">
        <f t="shared" si="0"/>
        <v>-</v>
      </c>
    </row>
    <row r="123" spans="1:6" ht="12.75" customHeight="1" x14ac:dyDescent="0.2">
      <c r="A123" s="55">
        <v>6533</v>
      </c>
      <c r="B123" s="87" t="s">
        <v>288</v>
      </c>
      <c r="C123" s="52" t="s">
        <v>289</v>
      </c>
      <c r="D123" s="244"/>
      <c r="E123" s="244"/>
      <c r="F123" s="54" t="str">
        <f t="shared" si="0"/>
        <v>-</v>
      </c>
    </row>
    <row r="124" spans="1:6" ht="24" x14ac:dyDescent="0.2">
      <c r="A124" s="55">
        <v>66</v>
      </c>
      <c r="B124" s="233" t="s">
        <v>290</v>
      </c>
      <c r="C124" s="52" t="s">
        <v>291</v>
      </c>
      <c r="D124" s="53">
        <f t="shared" ref="D124:E124" si="27">D125+D128</f>
        <v>10618466</v>
      </c>
      <c r="E124" s="53">
        <f t="shared" si="27"/>
        <v>6751689.2300000004</v>
      </c>
      <c r="F124" s="54">
        <f t="shared" si="0"/>
        <v>63.584412569574553</v>
      </c>
    </row>
    <row r="125" spans="1:6" ht="12.75" customHeight="1" x14ac:dyDescent="0.2">
      <c r="A125" s="55">
        <v>661</v>
      </c>
      <c r="B125" s="88" t="s">
        <v>292</v>
      </c>
      <c r="C125" s="52" t="s">
        <v>293</v>
      </c>
      <c r="D125" s="53">
        <f t="shared" ref="D125:E125" si="28">SUM(D126:D127)</f>
        <v>3472968</v>
      </c>
      <c r="E125" s="53">
        <f t="shared" si="28"/>
        <v>5619204.8799999999</v>
      </c>
      <c r="F125" s="54">
        <f t="shared" si="0"/>
        <v>161.79834884744116</v>
      </c>
    </row>
    <row r="126" spans="1:6" ht="12.75" customHeight="1" x14ac:dyDescent="0.2">
      <c r="A126" s="55">
        <v>6614</v>
      </c>
      <c r="B126" s="88" t="s">
        <v>294</v>
      </c>
      <c r="C126" s="52" t="s">
        <v>295</v>
      </c>
      <c r="D126" s="244">
        <v>565855</v>
      </c>
      <c r="E126" s="244">
        <v>775254.71</v>
      </c>
      <c r="F126" s="54">
        <f t="shared" si="0"/>
        <v>137.00589550326495</v>
      </c>
    </row>
    <row r="127" spans="1:6" ht="12.75" customHeight="1" x14ac:dyDescent="0.2">
      <c r="A127" s="55">
        <v>6615</v>
      </c>
      <c r="B127" s="88" t="s">
        <v>296</v>
      </c>
      <c r="C127" s="52" t="s">
        <v>297</v>
      </c>
      <c r="D127" s="244">
        <v>2907113</v>
      </c>
      <c r="E127" s="244">
        <v>4843950.17</v>
      </c>
      <c r="F127" s="54">
        <f t="shared" si="0"/>
        <v>166.62407584431702</v>
      </c>
    </row>
    <row r="128" spans="1:6" ht="24" x14ac:dyDescent="0.2">
      <c r="A128" s="55">
        <v>663</v>
      </c>
      <c r="B128" s="233" t="s">
        <v>298</v>
      </c>
      <c r="C128" s="52" t="s">
        <v>299</v>
      </c>
      <c r="D128" s="53">
        <f t="shared" ref="D128:E128" si="29">SUM(D129:D132)</f>
        <v>7145498</v>
      </c>
      <c r="E128" s="53">
        <f t="shared" si="29"/>
        <v>1132484.3500000001</v>
      </c>
      <c r="F128" s="54">
        <f t="shared" si="0"/>
        <v>15.848921236840315</v>
      </c>
    </row>
    <row r="129" spans="1:6" ht="12.75" customHeight="1" x14ac:dyDescent="0.2">
      <c r="A129" s="55">
        <v>6631</v>
      </c>
      <c r="B129" s="88" t="s">
        <v>300</v>
      </c>
      <c r="C129" s="52" t="s">
        <v>301</v>
      </c>
      <c r="D129" s="244">
        <v>746383</v>
      </c>
      <c r="E129" s="244">
        <v>1132484.3500000001</v>
      </c>
      <c r="F129" s="54">
        <f t="shared" si="0"/>
        <v>151.72965488227894</v>
      </c>
    </row>
    <row r="130" spans="1:6" ht="12.75" customHeight="1" x14ac:dyDescent="0.2">
      <c r="A130" s="55">
        <v>6632</v>
      </c>
      <c r="B130" s="234" t="s">
        <v>302</v>
      </c>
      <c r="C130" s="52" t="s">
        <v>303</v>
      </c>
      <c r="D130" s="244">
        <v>6399115</v>
      </c>
      <c r="E130" s="244"/>
      <c r="F130" s="54">
        <f t="shared" si="0"/>
        <v>0</v>
      </c>
    </row>
    <row r="131" spans="1:6" ht="24" x14ac:dyDescent="0.2">
      <c r="A131" s="55" t="s">
        <v>304</v>
      </c>
      <c r="B131" s="234" t="s">
        <v>305</v>
      </c>
      <c r="C131" s="56" t="s">
        <v>304</v>
      </c>
      <c r="D131" s="244"/>
      <c r="E131" s="244"/>
      <c r="F131" s="54" t="str">
        <f t="shared" si="0"/>
        <v>-</v>
      </c>
    </row>
    <row r="132" spans="1:6" ht="24" x14ac:dyDescent="0.2">
      <c r="A132" s="55" t="s">
        <v>306</v>
      </c>
      <c r="B132" s="234" t="s">
        <v>307</v>
      </c>
      <c r="C132" s="56" t="s">
        <v>306</v>
      </c>
      <c r="D132" s="244"/>
      <c r="E132" s="244"/>
      <c r="F132" s="54" t="str">
        <f>IF(D132&lt;&gt;0,IF(E132/D132&gt;=100,"&gt;&gt;100",E132/D132*100),"-")</f>
        <v>-</v>
      </c>
    </row>
    <row r="133" spans="1:6" ht="24" x14ac:dyDescent="0.2">
      <c r="A133" s="55">
        <v>67</v>
      </c>
      <c r="B133" s="234" t="s">
        <v>308</v>
      </c>
      <c r="C133" s="52" t="s">
        <v>309</v>
      </c>
      <c r="D133" s="53">
        <f t="shared" ref="D133:E133" si="30">D134+D138</f>
        <v>63250755</v>
      </c>
      <c r="E133" s="53">
        <f t="shared" si="30"/>
        <v>62664423.780000001</v>
      </c>
      <c r="F133" s="54">
        <f t="shared" ref="F133:F223" si="31">IF(D133&lt;&gt;0,IF(E133/D133&gt;=100,"&gt;&gt;100",E133/D133*100),"-")</f>
        <v>99.0730051838907</v>
      </c>
    </row>
    <row r="134" spans="1:6" ht="24" x14ac:dyDescent="0.2">
      <c r="A134" s="55">
        <v>671</v>
      </c>
      <c r="B134" s="234" t="s">
        <v>310</v>
      </c>
      <c r="C134" s="52" t="s">
        <v>311</v>
      </c>
      <c r="D134" s="53">
        <f t="shared" ref="D134:E134" si="32">SUM(D135:D137)</f>
        <v>63250755</v>
      </c>
      <c r="E134" s="53">
        <f t="shared" si="32"/>
        <v>62664423.780000001</v>
      </c>
      <c r="F134" s="54">
        <f t="shared" si="31"/>
        <v>99.0730051838907</v>
      </c>
    </row>
    <row r="135" spans="1:6" ht="12.75" customHeight="1" x14ac:dyDescent="0.2">
      <c r="A135" s="55">
        <v>6711</v>
      </c>
      <c r="B135" s="87" t="s">
        <v>312</v>
      </c>
      <c r="C135" s="52" t="s">
        <v>313</v>
      </c>
      <c r="D135" s="244">
        <v>51532012</v>
      </c>
      <c r="E135" s="244">
        <v>53204828.32</v>
      </c>
      <c r="F135" s="54">
        <f t="shared" si="31"/>
        <v>103.24616923554237</v>
      </c>
    </row>
    <row r="136" spans="1:6" ht="24" x14ac:dyDescent="0.2">
      <c r="A136" s="55">
        <v>6712</v>
      </c>
      <c r="B136" s="234" t="s">
        <v>314</v>
      </c>
      <c r="C136" s="52" t="s">
        <v>315</v>
      </c>
      <c r="D136" s="244">
        <v>3028292</v>
      </c>
      <c r="E136" s="244">
        <v>1000000</v>
      </c>
      <c r="F136" s="54">
        <f t="shared" si="31"/>
        <v>33.021914663447248</v>
      </c>
    </row>
    <row r="137" spans="1:6" ht="24" x14ac:dyDescent="0.2">
      <c r="A137" s="55" t="s">
        <v>316</v>
      </c>
      <c r="B137" s="87" t="s">
        <v>317</v>
      </c>
      <c r="C137" s="52" t="s">
        <v>316</v>
      </c>
      <c r="D137" s="244">
        <v>8690451</v>
      </c>
      <c r="E137" s="244">
        <v>8459595.4600000009</v>
      </c>
      <c r="F137" s="54">
        <f t="shared" si="31"/>
        <v>97.343572387670108</v>
      </c>
    </row>
    <row r="138" spans="1:6" ht="12.75" customHeight="1" x14ac:dyDescent="0.2">
      <c r="A138" s="55" t="s">
        <v>318</v>
      </c>
      <c r="B138" s="87" t="s">
        <v>319</v>
      </c>
      <c r="C138" s="52" t="s">
        <v>318</v>
      </c>
      <c r="D138" s="244"/>
      <c r="E138" s="244"/>
      <c r="F138" s="54" t="str">
        <f t="shared" si="31"/>
        <v>-</v>
      </c>
    </row>
    <row r="139" spans="1:6" ht="12.75" customHeight="1" x14ac:dyDescent="0.2">
      <c r="A139" s="55">
        <v>68</v>
      </c>
      <c r="B139" s="87" t="s">
        <v>320</v>
      </c>
      <c r="C139" s="52" t="s">
        <v>321</v>
      </c>
      <c r="D139" s="53">
        <f t="shared" ref="D139:E139" si="33">D140+D150</f>
        <v>8968</v>
      </c>
      <c r="E139" s="53">
        <f t="shared" si="33"/>
        <v>9873.66</v>
      </c>
      <c r="F139" s="54">
        <f t="shared" si="31"/>
        <v>110.09879571810883</v>
      </c>
    </row>
    <row r="140" spans="1:6" ht="12.75" customHeight="1" x14ac:dyDescent="0.2">
      <c r="A140" s="55">
        <v>681</v>
      </c>
      <c r="B140" s="87" t="s">
        <v>322</v>
      </c>
      <c r="C140" s="52" t="s">
        <v>323</v>
      </c>
      <c r="D140" s="53">
        <f t="shared" ref="D140:E140" si="34">SUM(D141:D149)</f>
        <v>0</v>
      </c>
      <c r="E140" s="53">
        <f t="shared" si="34"/>
        <v>0</v>
      </c>
      <c r="F140" s="54" t="str">
        <f t="shared" si="31"/>
        <v>-</v>
      </c>
    </row>
    <row r="141" spans="1:6" ht="12.75" customHeight="1" x14ac:dyDescent="0.2">
      <c r="A141" s="55">
        <v>6811</v>
      </c>
      <c r="B141" s="87" t="s">
        <v>324</v>
      </c>
      <c r="C141" s="52" t="s">
        <v>325</v>
      </c>
      <c r="D141" s="244"/>
      <c r="E141" s="244"/>
      <c r="F141" s="54" t="str">
        <f t="shared" si="31"/>
        <v>-</v>
      </c>
    </row>
    <row r="142" spans="1:6" ht="12.75" customHeight="1" x14ac:dyDescent="0.2">
      <c r="A142" s="55">
        <v>6812</v>
      </c>
      <c r="B142" s="87" t="s">
        <v>326</v>
      </c>
      <c r="C142" s="52" t="s">
        <v>327</v>
      </c>
      <c r="D142" s="244"/>
      <c r="E142" s="244"/>
      <c r="F142" s="54" t="str">
        <f t="shared" si="31"/>
        <v>-</v>
      </c>
    </row>
    <row r="143" spans="1:6" ht="12.75" customHeight="1" x14ac:dyDescent="0.2">
      <c r="A143" s="55">
        <v>6813</v>
      </c>
      <c r="B143" s="87" t="s">
        <v>328</v>
      </c>
      <c r="C143" s="52" t="s">
        <v>329</v>
      </c>
      <c r="D143" s="244"/>
      <c r="E143" s="244"/>
      <c r="F143" s="54" t="str">
        <f t="shared" si="31"/>
        <v>-</v>
      </c>
    </row>
    <row r="144" spans="1:6" ht="12.75" customHeight="1" x14ac:dyDescent="0.2">
      <c r="A144" s="55">
        <v>6814</v>
      </c>
      <c r="B144" s="87" t="s">
        <v>330</v>
      </c>
      <c r="C144" s="52" t="s">
        <v>331</v>
      </c>
      <c r="D144" s="244"/>
      <c r="E144" s="244"/>
      <c r="F144" s="54" t="str">
        <f t="shared" si="31"/>
        <v>-</v>
      </c>
    </row>
    <row r="145" spans="1:6" ht="12.75" customHeight="1" x14ac:dyDescent="0.2">
      <c r="A145" s="55">
        <v>6815</v>
      </c>
      <c r="B145" s="87" t="s">
        <v>332</v>
      </c>
      <c r="C145" s="52" t="s">
        <v>333</v>
      </c>
      <c r="D145" s="244"/>
      <c r="E145" s="244"/>
      <c r="F145" s="54" t="str">
        <f t="shared" si="31"/>
        <v>-</v>
      </c>
    </row>
    <row r="146" spans="1:6" ht="12.75" customHeight="1" x14ac:dyDescent="0.2">
      <c r="A146" s="55">
        <v>6816</v>
      </c>
      <c r="B146" s="87" t="s">
        <v>334</v>
      </c>
      <c r="C146" s="52" t="s">
        <v>335</v>
      </c>
      <c r="D146" s="244"/>
      <c r="E146" s="244"/>
      <c r="F146" s="54" t="str">
        <f t="shared" si="31"/>
        <v>-</v>
      </c>
    </row>
    <row r="147" spans="1:6" ht="12.75" customHeight="1" x14ac:dyDescent="0.2">
      <c r="A147" s="55">
        <v>6817</v>
      </c>
      <c r="B147" s="87" t="s">
        <v>336</v>
      </c>
      <c r="C147" s="52" t="s">
        <v>337</v>
      </c>
      <c r="D147" s="244"/>
      <c r="E147" s="244"/>
      <c r="F147" s="54" t="str">
        <f t="shared" si="31"/>
        <v>-</v>
      </c>
    </row>
    <row r="148" spans="1:6" ht="12.75" customHeight="1" x14ac:dyDescent="0.2">
      <c r="A148" s="55">
        <v>6818</v>
      </c>
      <c r="B148" s="87" t="s">
        <v>338</v>
      </c>
      <c r="C148" s="52" t="s">
        <v>339</v>
      </c>
      <c r="D148" s="244"/>
      <c r="E148" s="244"/>
      <c r="F148" s="54" t="str">
        <f t="shared" si="31"/>
        <v>-</v>
      </c>
    </row>
    <row r="149" spans="1:6" ht="12.75" customHeight="1" x14ac:dyDescent="0.2">
      <c r="A149" s="55">
        <v>6819</v>
      </c>
      <c r="B149" s="87" t="s">
        <v>340</v>
      </c>
      <c r="C149" s="52" t="s">
        <v>341</v>
      </c>
      <c r="D149" s="244"/>
      <c r="E149" s="244"/>
      <c r="F149" s="54" t="str">
        <f t="shared" si="31"/>
        <v>-</v>
      </c>
    </row>
    <row r="150" spans="1:6" ht="12.75" customHeight="1" x14ac:dyDescent="0.2">
      <c r="A150" s="55">
        <v>683</v>
      </c>
      <c r="B150" s="87" t="s">
        <v>342</v>
      </c>
      <c r="C150" s="52" t="s">
        <v>343</v>
      </c>
      <c r="D150" s="244">
        <v>8968</v>
      </c>
      <c r="E150" s="244">
        <v>9873.66</v>
      </c>
      <c r="F150" s="54">
        <f t="shared" si="31"/>
        <v>110.09879571810883</v>
      </c>
    </row>
    <row r="151" spans="1:6" ht="12.75" customHeight="1" x14ac:dyDescent="0.2">
      <c r="A151" s="55">
        <v>3</v>
      </c>
      <c r="B151" s="87" t="s">
        <v>344</v>
      </c>
      <c r="C151" s="52" t="s">
        <v>52</v>
      </c>
      <c r="D151" s="53">
        <f t="shared" ref="D151:E151" si="35">D152+D163+D196+D215+D224+D252+D263</f>
        <v>67532822</v>
      </c>
      <c r="E151" s="53">
        <f t="shared" si="35"/>
        <v>75744643.799999997</v>
      </c>
      <c r="F151" s="54">
        <f t="shared" si="31"/>
        <v>112.15974922534704</v>
      </c>
    </row>
    <row r="152" spans="1:6" ht="12.75" customHeight="1" x14ac:dyDescent="0.2">
      <c r="A152" s="55">
        <v>31</v>
      </c>
      <c r="B152" s="87" t="s">
        <v>345</v>
      </c>
      <c r="C152" s="52" t="s">
        <v>346</v>
      </c>
      <c r="D152" s="53">
        <f t="shared" ref="D152:E152" si="36">D153+D158+D159</f>
        <v>50435487</v>
      </c>
      <c r="E152" s="53">
        <f t="shared" si="36"/>
        <v>52715338.759999998</v>
      </c>
      <c r="F152" s="54">
        <f t="shared" si="31"/>
        <v>104.5203325983548</v>
      </c>
    </row>
    <row r="153" spans="1:6" ht="12.75" customHeight="1" x14ac:dyDescent="0.2">
      <c r="A153" s="55">
        <v>311</v>
      </c>
      <c r="B153" s="87" t="s">
        <v>347</v>
      </c>
      <c r="C153" s="52" t="s">
        <v>348</v>
      </c>
      <c r="D153" s="53">
        <f t="shared" ref="D153:E153" si="37">SUM(D154:D157)</f>
        <v>42228336</v>
      </c>
      <c r="E153" s="53">
        <f t="shared" si="37"/>
        <v>44030827.619999997</v>
      </c>
      <c r="F153" s="54">
        <f t="shared" si="31"/>
        <v>104.2684410297389</v>
      </c>
    </row>
    <row r="154" spans="1:6" ht="12.75" customHeight="1" x14ac:dyDescent="0.2">
      <c r="A154" s="55">
        <v>3111</v>
      </c>
      <c r="B154" s="87" t="s">
        <v>349</v>
      </c>
      <c r="C154" s="52" t="s">
        <v>350</v>
      </c>
      <c r="D154" s="244">
        <v>42228336</v>
      </c>
      <c r="E154" s="244">
        <v>44030827.619999997</v>
      </c>
      <c r="F154" s="54">
        <f t="shared" si="31"/>
        <v>104.2684410297389</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c r="E156" s="244"/>
      <c r="F156" s="54" t="str">
        <f t="shared" si="31"/>
        <v>-</v>
      </c>
    </row>
    <row r="157" spans="1:6" ht="12.75" customHeight="1" x14ac:dyDescent="0.2">
      <c r="A157" s="55">
        <v>3114</v>
      </c>
      <c r="B157" s="87" t="s">
        <v>355</v>
      </c>
      <c r="C157" s="52" t="s">
        <v>356</v>
      </c>
      <c r="D157" s="244"/>
      <c r="E157" s="244"/>
      <c r="F157" s="54" t="str">
        <f t="shared" si="31"/>
        <v>-</v>
      </c>
    </row>
    <row r="158" spans="1:6" ht="12.75" customHeight="1" x14ac:dyDescent="0.2">
      <c r="A158" s="55">
        <v>312</v>
      </c>
      <c r="B158" s="87" t="s">
        <v>357</v>
      </c>
      <c r="C158" s="52" t="s">
        <v>358</v>
      </c>
      <c r="D158" s="244">
        <v>1325496</v>
      </c>
      <c r="E158" s="244">
        <v>1500386.27</v>
      </c>
      <c r="F158" s="54">
        <f t="shared" si="31"/>
        <v>113.19432650117389</v>
      </c>
    </row>
    <row r="159" spans="1:6" ht="12.75" customHeight="1" x14ac:dyDescent="0.2">
      <c r="A159" s="55">
        <v>313</v>
      </c>
      <c r="B159" s="87" t="s">
        <v>359</v>
      </c>
      <c r="C159" s="52" t="s">
        <v>360</v>
      </c>
      <c r="D159" s="53">
        <f t="shared" ref="D159:E159" si="38">SUM(D160:D162)</f>
        <v>6881655</v>
      </c>
      <c r="E159" s="53">
        <f t="shared" si="38"/>
        <v>7184124.8700000001</v>
      </c>
      <c r="F159" s="54">
        <f t="shared" si="31"/>
        <v>104.39530708819318</v>
      </c>
    </row>
    <row r="160" spans="1:6" ht="12.75" customHeight="1" x14ac:dyDescent="0.2">
      <c r="A160" s="55">
        <v>3131</v>
      </c>
      <c r="B160" s="87" t="s">
        <v>138</v>
      </c>
      <c r="C160" s="52" t="s">
        <v>361</v>
      </c>
      <c r="D160" s="244">
        <v>47903</v>
      </c>
      <c r="E160" s="244">
        <v>48003.7</v>
      </c>
      <c r="F160" s="54">
        <f t="shared" si="31"/>
        <v>100.2102164791349</v>
      </c>
    </row>
    <row r="161" spans="1:6" ht="12.75" customHeight="1" x14ac:dyDescent="0.2">
      <c r="A161" s="55">
        <v>3132</v>
      </c>
      <c r="B161" s="87" t="s">
        <v>362</v>
      </c>
      <c r="C161" s="52" t="s">
        <v>363</v>
      </c>
      <c r="D161" s="244">
        <v>6833752</v>
      </c>
      <c r="E161" s="244">
        <v>7136121.1699999999</v>
      </c>
      <c r="F161" s="54">
        <f t="shared" si="31"/>
        <v>104.42464359256817</v>
      </c>
    </row>
    <row r="162" spans="1:6" ht="12.75" customHeight="1" x14ac:dyDescent="0.2">
      <c r="A162" s="55">
        <v>3133</v>
      </c>
      <c r="B162" s="87" t="s">
        <v>364</v>
      </c>
      <c r="C162" s="52" t="s">
        <v>365</v>
      </c>
      <c r="D162" s="244"/>
      <c r="E162" s="244"/>
      <c r="F162" s="54" t="str">
        <f t="shared" si="31"/>
        <v>-</v>
      </c>
    </row>
    <row r="163" spans="1:6" ht="12.75" customHeight="1" x14ac:dyDescent="0.2">
      <c r="A163" s="55">
        <v>32</v>
      </c>
      <c r="B163" s="87" t="s">
        <v>366</v>
      </c>
      <c r="C163" s="52" t="s">
        <v>367</v>
      </c>
      <c r="D163" s="53">
        <f t="shared" ref="D163:E163" si="39">D164+D169+D177+D187+D188</f>
        <v>13031584</v>
      </c>
      <c r="E163" s="53">
        <f t="shared" si="39"/>
        <v>16693000.82</v>
      </c>
      <c r="F163" s="54">
        <f t="shared" si="31"/>
        <v>128.09648328246206</v>
      </c>
    </row>
    <row r="164" spans="1:6" ht="12.75" customHeight="1" x14ac:dyDescent="0.2">
      <c r="A164" s="55">
        <v>321</v>
      </c>
      <c r="B164" s="87" t="s">
        <v>368</v>
      </c>
      <c r="C164" s="52" t="s">
        <v>369</v>
      </c>
      <c r="D164" s="53">
        <f t="shared" ref="D164:E164" si="40">SUM(D165:D168)</f>
        <v>1496149</v>
      </c>
      <c r="E164" s="53">
        <f t="shared" si="40"/>
        <v>2710230.02</v>
      </c>
      <c r="F164" s="54">
        <f t="shared" si="31"/>
        <v>181.14706623471326</v>
      </c>
    </row>
    <row r="165" spans="1:6" ht="12.75" customHeight="1" x14ac:dyDescent="0.2">
      <c r="A165" s="55">
        <v>3211</v>
      </c>
      <c r="B165" s="87" t="s">
        <v>370</v>
      </c>
      <c r="C165" s="52" t="s">
        <v>371</v>
      </c>
      <c r="D165" s="244">
        <v>627050</v>
      </c>
      <c r="E165" s="244">
        <v>1693167.19</v>
      </c>
      <c r="F165" s="54">
        <f t="shared" si="31"/>
        <v>270.02108125348855</v>
      </c>
    </row>
    <row r="166" spans="1:6" ht="12.75" customHeight="1" x14ac:dyDescent="0.2">
      <c r="A166" s="55">
        <v>3212</v>
      </c>
      <c r="B166" s="87" t="s">
        <v>372</v>
      </c>
      <c r="C166" s="52" t="s">
        <v>373</v>
      </c>
      <c r="D166" s="244">
        <v>661334</v>
      </c>
      <c r="E166" s="244">
        <v>683603.19</v>
      </c>
      <c r="F166" s="54">
        <f t="shared" si="31"/>
        <v>103.36731364182093</v>
      </c>
    </row>
    <row r="167" spans="1:6" ht="12.75" customHeight="1" x14ac:dyDescent="0.2">
      <c r="A167" s="55">
        <v>3213</v>
      </c>
      <c r="B167" s="87" t="s">
        <v>374</v>
      </c>
      <c r="C167" s="52" t="s">
        <v>375</v>
      </c>
      <c r="D167" s="244">
        <v>187815</v>
      </c>
      <c r="E167" s="244">
        <v>311271.24</v>
      </c>
      <c r="F167" s="54">
        <f t="shared" si="31"/>
        <v>165.73289673348773</v>
      </c>
    </row>
    <row r="168" spans="1:6" ht="12.75" customHeight="1" x14ac:dyDescent="0.2">
      <c r="A168" s="55">
        <v>3214</v>
      </c>
      <c r="B168" s="87" t="s">
        <v>376</v>
      </c>
      <c r="C168" s="52" t="s">
        <v>377</v>
      </c>
      <c r="D168" s="244">
        <v>19950</v>
      </c>
      <c r="E168" s="244">
        <v>22188.400000000001</v>
      </c>
      <c r="F168" s="54">
        <f t="shared" si="31"/>
        <v>111.22005012531329</v>
      </c>
    </row>
    <row r="169" spans="1:6" ht="12.75" customHeight="1" x14ac:dyDescent="0.2">
      <c r="A169" s="55">
        <v>322</v>
      </c>
      <c r="B169" s="87" t="s">
        <v>378</v>
      </c>
      <c r="C169" s="52" t="s">
        <v>379</v>
      </c>
      <c r="D169" s="53">
        <f t="shared" ref="D169:E169" si="41">SUM(D170:D176)</f>
        <v>3262629</v>
      </c>
      <c r="E169" s="53">
        <f t="shared" si="41"/>
        <v>4813005.08</v>
      </c>
      <c r="F169" s="54">
        <f t="shared" si="31"/>
        <v>147.51922697922441</v>
      </c>
    </row>
    <row r="170" spans="1:6" ht="12.75" customHeight="1" x14ac:dyDescent="0.2">
      <c r="A170" s="55">
        <v>3221</v>
      </c>
      <c r="B170" s="87" t="s">
        <v>380</v>
      </c>
      <c r="C170" s="52" t="s">
        <v>381</v>
      </c>
      <c r="D170" s="244">
        <v>598552</v>
      </c>
      <c r="E170" s="244">
        <v>550983.11</v>
      </c>
      <c r="F170" s="54">
        <f t="shared" si="31"/>
        <v>92.052672115371763</v>
      </c>
    </row>
    <row r="171" spans="1:6" ht="12.75" customHeight="1" x14ac:dyDescent="0.2">
      <c r="A171" s="55">
        <v>3222</v>
      </c>
      <c r="B171" s="87" t="s">
        <v>382</v>
      </c>
      <c r="C171" s="52" t="s">
        <v>383</v>
      </c>
      <c r="D171" s="244">
        <v>324106</v>
      </c>
      <c r="E171" s="244">
        <v>326634.18</v>
      </c>
      <c r="F171" s="54">
        <f t="shared" si="31"/>
        <v>100.78004726848624</v>
      </c>
    </row>
    <row r="172" spans="1:6" ht="12.75" customHeight="1" x14ac:dyDescent="0.2">
      <c r="A172" s="55">
        <v>3223</v>
      </c>
      <c r="B172" s="87" t="s">
        <v>384</v>
      </c>
      <c r="C172" s="52" t="s">
        <v>385</v>
      </c>
      <c r="D172" s="244">
        <v>1604143</v>
      </c>
      <c r="E172" s="244">
        <v>3027598.07</v>
      </c>
      <c r="F172" s="54">
        <f t="shared" si="31"/>
        <v>188.73617065311507</v>
      </c>
    </row>
    <row r="173" spans="1:6" ht="12.75" customHeight="1" x14ac:dyDescent="0.2">
      <c r="A173" s="55">
        <v>3224</v>
      </c>
      <c r="B173" s="87" t="s">
        <v>386</v>
      </c>
      <c r="C173" s="52" t="s">
        <v>387</v>
      </c>
      <c r="D173" s="244">
        <v>564726</v>
      </c>
      <c r="E173" s="244">
        <v>671017.68000000005</v>
      </c>
      <c r="F173" s="54">
        <f t="shared" si="31"/>
        <v>118.82181447285942</v>
      </c>
    </row>
    <row r="174" spans="1:6" ht="12.75" customHeight="1" x14ac:dyDescent="0.2">
      <c r="A174" s="55">
        <v>3225</v>
      </c>
      <c r="B174" s="87" t="s">
        <v>388</v>
      </c>
      <c r="C174" s="52" t="s">
        <v>389</v>
      </c>
      <c r="D174" s="244">
        <v>105865</v>
      </c>
      <c r="E174" s="244">
        <v>190888.95999999999</v>
      </c>
      <c r="F174" s="54">
        <f t="shared" si="31"/>
        <v>180.31356916828034</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v>65237</v>
      </c>
      <c r="E176" s="244">
        <v>45883.08</v>
      </c>
      <c r="F176" s="54">
        <f t="shared" si="31"/>
        <v>70.33290923862225</v>
      </c>
    </row>
    <row r="177" spans="1:6" ht="12.75" customHeight="1" x14ac:dyDescent="0.2">
      <c r="A177" s="55">
        <v>323</v>
      </c>
      <c r="B177" s="87" t="s">
        <v>394</v>
      </c>
      <c r="C177" s="52" t="s">
        <v>395</v>
      </c>
      <c r="D177" s="53">
        <f t="shared" ref="D177:E177" si="42">SUM(D178:D186)</f>
        <v>7240914</v>
      </c>
      <c r="E177" s="53">
        <f t="shared" si="42"/>
        <v>6864771.5200000005</v>
      </c>
      <c r="F177" s="54">
        <f t="shared" si="31"/>
        <v>94.805317671222184</v>
      </c>
    </row>
    <row r="178" spans="1:6" ht="12.75" customHeight="1" x14ac:dyDescent="0.2">
      <c r="A178" s="55">
        <v>3231</v>
      </c>
      <c r="B178" s="87" t="s">
        <v>396</v>
      </c>
      <c r="C178" s="52" t="s">
        <v>397</v>
      </c>
      <c r="D178" s="244">
        <v>255920</v>
      </c>
      <c r="E178" s="244">
        <v>344302.39</v>
      </c>
      <c r="F178" s="54">
        <f t="shared" si="31"/>
        <v>134.53516333229135</v>
      </c>
    </row>
    <row r="179" spans="1:6" ht="12.75" customHeight="1" x14ac:dyDescent="0.2">
      <c r="A179" s="55">
        <v>3232</v>
      </c>
      <c r="B179" s="87" t="s">
        <v>398</v>
      </c>
      <c r="C179" s="52" t="s">
        <v>399</v>
      </c>
      <c r="D179" s="244">
        <v>1337033</v>
      </c>
      <c r="E179" s="244">
        <v>760779.42</v>
      </c>
      <c r="F179" s="54">
        <f t="shared" si="31"/>
        <v>56.900571638845122</v>
      </c>
    </row>
    <row r="180" spans="1:6" ht="12.75" customHeight="1" x14ac:dyDescent="0.2">
      <c r="A180" s="55">
        <v>3233</v>
      </c>
      <c r="B180" s="87" t="s">
        <v>400</v>
      </c>
      <c r="C180" s="52" t="s">
        <v>401</v>
      </c>
      <c r="D180" s="244">
        <v>486304</v>
      </c>
      <c r="E180" s="244">
        <v>583413.18000000005</v>
      </c>
      <c r="F180" s="54">
        <f t="shared" si="31"/>
        <v>119.96882197144174</v>
      </c>
    </row>
    <row r="181" spans="1:6" ht="12.75" customHeight="1" x14ac:dyDescent="0.2">
      <c r="A181" s="55">
        <v>3234</v>
      </c>
      <c r="B181" s="87" t="s">
        <v>402</v>
      </c>
      <c r="C181" s="52" t="s">
        <v>403</v>
      </c>
      <c r="D181" s="244">
        <v>487324</v>
      </c>
      <c r="E181" s="244">
        <v>754524.2</v>
      </c>
      <c r="F181" s="54">
        <f t="shared" si="31"/>
        <v>154.83009250519163</v>
      </c>
    </row>
    <row r="182" spans="1:6" ht="12.75" customHeight="1" x14ac:dyDescent="0.2">
      <c r="A182" s="55">
        <v>3235</v>
      </c>
      <c r="B182" s="87" t="s">
        <v>404</v>
      </c>
      <c r="C182" s="52" t="s">
        <v>405</v>
      </c>
      <c r="D182" s="244">
        <v>525821</v>
      </c>
      <c r="E182" s="244">
        <v>341175.23</v>
      </c>
      <c r="F182" s="54">
        <f t="shared" si="31"/>
        <v>64.884291422366161</v>
      </c>
    </row>
    <row r="183" spans="1:6" ht="12.75" customHeight="1" x14ac:dyDescent="0.2">
      <c r="A183" s="55">
        <v>3236</v>
      </c>
      <c r="B183" s="87" t="s">
        <v>406</v>
      </c>
      <c r="C183" s="52" t="s">
        <v>407</v>
      </c>
      <c r="D183" s="244">
        <v>82986</v>
      </c>
      <c r="E183" s="244">
        <v>229049.27</v>
      </c>
      <c r="F183" s="54">
        <f t="shared" si="31"/>
        <v>276.0095317282433</v>
      </c>
    </row>
    <row r="184" spans="1:6" ht="12.75" customHeight="1" x14ac:dyDescent="0.2">
      <c r="A184" s="55">
        <v>3237</v>
      </c>
      <c r="B184" s="87" t="s">
        <v>408</v>
      </c>
      <c r="C184" s="52" t="s">
        <v>409</v>
      </c>
      <c r="D184" s="244">
        <v>3261800</v>
      </c>
      <c r="E184" s="244">
        <v>3292840.83</v>
      </c>
      <c r="F184" s="54">
        <f t="shared" si="31"/>
        <v>100.95164724998466</v>
      </c>
    </row>
    <row r="185" spans="1:6" ht="12.75" customHeight="1" x14ac:dyDescent="0.2">
      <c r="A185" s="55">
        <v>3238</v>
      </c>
      <c r="B185" s="87" t="s">
        <v>410</v>
      </c>
      <c r="C185" s="52" t="s">
        <v>411</v>
      </c>
      <c r="D185" s="244">
        <v>410985</v>
      </c>
      <c r="E185" s="244">
        <v>128999.16</v>
      </c>
      <c r="F185" s="54">
        <f t="shared" si="31"/>
        <v>31.38780247454287</v>
      </c>
    </row>
    <row r="186" spans="1:6" ht="12.75" customHeight="1" x14ac:dyDescent="0.2">
      <c r="A186" s="55">
        <v>3239</v>
      </c>
      <c r="B186" s="87" t="s">
        <v>412</v>
      </c>
      <c r="C186" s="52" t="s">
        <v>413</v>
      </c>
      <c r="D186" s="244">
        <v>392741</v>
      </c>
      <c r="E186" s="244">
        <v>429687.84</v>
      </c>
      <c r="F186" s="54">
        <f t="shared" si="31"/>
        <v>109.4074313606168</v>
      </c>
    </row>
    <row r="187" spans="1:6" ht="12.75" customHeight="1" x14ac:dyDescent="0.2">
      <c r="A187" s="55">
        <v>324</v>
      </c>
      <c r="B187" s="87" t="s">
        <v>414</v>
      </c>
      <c r="C187" s="52" t="s">
        <v>415</v>
      </c>
      <c r="D187" s="244">
        <v>371038</v>
      </c>
      <c r="E187" s="244">
        <v>776654.86</v>
      </c>
      <c r="F187" s="54">
        <f t="shared" si="31"/>
        <v>209.31949288213065</v>
      </c>
    </row>
    <row r="188" spans="1:6" ht="12.75" customHeight="1" x14ac:dyDescent="0.2">
      <c r="A188" s="55">
        <v>329</v>
      </c>
      <c r="B188" s="87" t="s">
        <v>416</v>
      </c>
      <c r="C188" s="52" t="s">
        <v>417</v>
      </c>
      <c r="D188" s="53">
        <f t="shared" ref="D188:E188" si="43">SUM(D189:D195)</f>
        <v>660854</v>
      </c>
      <c r="E188" s="53">
        <f t="shared" si="43"/>
        <v>1528339.34</v>
      </c>
      <c r="F188" s="54">
        <f t="shared" si="31"/>
        <v>231.26732076979181</v>
      </c>
    </row>
    <row r="189" spans="1:6" ht="12.75" customHeight="1" x14ac:dyDescent="0.2">
      <c r="A189" s="55">
        <v>3291</v>
      </c>
      <c r="B189" s="234" t="s">
        <v>418</v>
      </c>
      <c r="C189" s="52" t="s">
        <v>419</v>
      </c>
      <c r="D189" s="244"/>
      <c r="E189" s="244"/>
      <c r="F189" s="54" t="str">
        <f t="shared" si="31"/>
        <v>-</v>
      </c>
    </row>
    <row r="190" spans="1:6" ht="12.75" customHeight="1" x14ac:dyDescent="0.2">
      <c r="A190" s="55">
        <v>3292</v>
      </c>
      <c r="B190" s="87" t="s">
        <v>420</v>
      </c>
      <c r="C190" s="52" t="s">
        <v>421</v>
      </c>
      <c r="D190" s="244">
        <v>84134</v>
      </c>
      <c r="E190" s="313">
        <v>52403.88</v>
      </c>
      <c r="F190" s="54">
        <f t="shared" si="31"/>
        <v>62.28621009342239</v>
      </c>
    </row>
    <row r="191" spans="1:6" ht="12.75" customHeight="1" x14ac:dyDescent="0.2">
      <c r="A191" s="55">
        <v>3293</v>
      </c>
      <c r="B191" s="87" t="s">
        <v>422</v>
      </c>
      <c r="C191" s="52" t="s">
        <v>423</v>
      </c>
      <c r="D191" s="244">
        <v>141693</v>
      </c>
      <c r="E191" s="244">
        <v>375857.4</v>
      </c>
      <c r="F191" s="54">
        <f t="shared" si="31"/>
        <v>265.26179839512184</v>
      </c>
    </row>
    <row r="192" spans="1:6" ht="12.75" customHeight="1" x14ac:dyDescent="0.2">
      <c r="A192" s="55">
        <v>3294</v>
      </c>
      <c r="B192" s="87" t="s">
        <v>424</v>
      </c>
      <c r="C192" s="52" t="s">
        <v>425</v>
      </c>
      <c r="D192" s="244">
        <v>43094</v>
      </c>
      <c r="E192" s="244">
        <v>28625.73</v>
      </c>
      <c r="F192" s="54">
        <f t="shared" si="31"/>
        <v>66.426254234928294</v>
      </c>
    </row>
    <row r="193" spans="1:6" ht="12.75" customHeight="1" x14ac:dyDescent="0.2">
      <c r="A193" s="55">
        <v>3295</v>
      </c>
      <c r="B193" s="87" t="s">
        <v>426</v>
      </c>
      <c r="C193" s="52" t="s">
        <v>427</v>
      </c>
      <c r="D193" s="244">
        <v>120817</v>
      </c>
      <c r="E193" s="244">
        <v>195935.79</v>
      </c>
      <c r="F193" s="54">
        <f t="shared" si="31"/>
        <v>162.17567891935738</v>
      </c>
    </row>
    <row r="194" spans="1:6" ht="12.75" customHeight="1" x14ac:dyDescent="0.2">
      <c r="A194" s="55" t="s">
        <v>428</v>
      </c>
      <c r="B194" s="87" t="s">
        <v>429</v>
      </c>
      <c r="C194" s="52" t="s">
        <v>428</v>
      </c>
      <c r="D194" s="244"/>
      <c r="E194" s="244"/>
      <c r="F194" s="54" t="str">
        <f t="shared" si="31"/>
        <v>-</v>
      </c>
    </row>
    <row r="195" spans="1:6" ht="12.75" customHeight="1" x14ac:dyDescent="0.2">
      <c r="A195" s="55">
        <v>3299</v>
      </c>
      <c r="B195" s="87" t="s">
        <v>430</v>
      </c>
      <c r="C195" s="52" t="s">
        <v>431</v>
      </c>
      <c r="D195" s="244">
        <v>271116</v>
      </c>
      <c r="E195" s="244">
        <v>875516.54</v>
      </c>
      <c r="F195" s="54">
        <f t="shared" si="31"/>
        <v>322.93060534973961</v>
      </c>
    </row>
    <row r="196" spans="1:6" ht="12.75" customHeight="1" x14ac:dyDescent="0.2">
      <c r="A196" s="55">
        <v>34</v>
      </c>
      <c r="B196" s="234" t="s">
        <v>432</v>
      </c>
      <c r="C196" s="52" t="s">
        <v>433</v>
      </c>
      <c r="D196" s="53">
        <f t="shared" ref="D196:E196" si="44">D197+D202+D210</f>
        <v>751212</v>
      </c>
      <c r="E196" s="53">
        <f t="shared" si="44"/>
        <v>622607.92999999993</v>
      </c>
      <c r="F196" s="54">
        <f t="shared" si="31"/>
        <v>82.880455850013036</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710134</v>
      </c>
      <c r="E202" s="53">
        <f t="shared" si="46"/>
        <v>490111.47</v>
      </c>
      <c r="F202" s="54">
        <f t="shared" si="31"/>
        <v>69.016758808900846</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244"/>
      <c r="E204" s="244"/>
      <c r="F204" s="54" t="str">
        <f t="shared" si="31"/>
        <v>-</v>
      </c>
    </row>
    <row r="205" spans="1:6" ht="24" x14ac:dyDescent="0.2">
      <c r="A205" s="55">
        <v>3423</v>
      </c>
      <c r="B205" s="234" t="s">
        <v>450</v>
      </c>
      <c r="C205" s="52" t="s">
        <v>451</v>
      </c>
      <c r="D205" s="244">
        <v>710134</v>
      </c>
      <c r="E205" s="244">
        <v>490111.47</v>
      </c>
      <c r="F205" s="54">
        <f t="shared" si="31"/>
        <v>69.016758808900846</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41078</v>
      </c>
      <c r="E210" s="53">
        <f t="shared" si="47"/>
        <v>132496.46</v>
      </c>
      <c r="F210" s="54">
        <f t="shared" si="31"/>
        <v>322.54846876673639</v>
      </c>
    </row>
    <row r="211" spans="1:6" ht="12.75" customHeight="1" x14ac:dyDescent="0.2">
      <c r="A211" s="55">
        <v>3431</v>
      </c>
      <c r="B211" s="234" t="s">
        <v>462</v>
      </c>
      <c r="C211" s="52" t="s">
        <v>463</v>
      </c>
      <c r="D211" s="244">
        <v>37670</v>
      </c>
      <c r="E211" s="244">
        <v>82889.09</v>
      </c>
      <c r="F211" s="54">
        <f t="shared" si="31"/>
        <v>220.04005840191132</v>
      </c>
    </row>
    <row r="212" spans="1:6" ht="12.75" customHeight="1" x14ac:dyDescent="0.2">
      <c r="A212" s="55">
        <v>3432</v>
      </c>
      <c r="B212" s="87" t="s">
        <v>464</v>
      </c>
      <c r="C212" s="52" t="s">
        <v>465</v>
      </c>
      <c r="D212" s="244">
        <v>313</v>
      </c>
      <c r="E212" s="244">
        <v>42771.38</v>
      </c>
      <c r="F212" s="54" t="str">
        <f t="shared" si="31"/>
        <v>&gt;&gt;100</v>
      </c>
    </row>
    <row r="213" spans="1:6" ht="12.75" customHeight="1" x14ac:dyDescent="0.2">
      <c r="A213" s="55">
        <v>3433</v>
      </c>
      <c r="B213" s="87" t="s">
        <v>466</v>
      </c>
      <c r="C213" s="52" t="s">
        <v>467</v>
      </c>
      <c r="D213" s="244">
        <v>3095</v>
      </c>
      <c r="E213" s="244">
        <v>6835.99</v>
      </c>
      <c r="F213" s="54">
        <f t="shared" si="31"/>
        <v>220.87205169628433</v>
      </c>
    </row>
    <row r="214" spans="1:6" ht="12.75" customHeight="1" x14ac:dyDescent="0.2">
      <c r="A214" s="55">
        <v>3434</v>
      </c>
      <c r="B214" s="87" t="s">
        <v>468</v>
      </c>
      <c r="C214" s="52" t="s">
        <v>469</v>
      </c>
      <c r="D214" s="244"/>
      <c r="E214" s="244"/>
      <c r="F214" s="54" t="str">
        <f t="shared" si="31"/>
        <v>-</v>
      </c>
    </row>
    <row r="215" spans="1:6" ht="12.75" customHeight="1" x14ac:dyDescent="0.2">
      <c r="A215" s="55">
        <v>35</v>
      </c>
      <c r="B215" s="87" t="s">
        <v>470</v>
      </c>
      <c r="C215" s="52" t="s">
        <v>471</v>
      </c>
      <c r="D215" s="53">
        <f t="shared" ref="D215:E215" si="48">D216+D219+D223</f>
        <v>0</v>
      </c>
      <c r="E215" s="53">
        <f t="shared" si="48"/>
        <v>13630.77</v>
      </c>
      <c r="F215" s="54" t="str">
        <f t="shared" si="31"/>
        <v>-</v>
      </c>
    </row>
    <row r="216" spans="1:6" ht="12.75" customHeight="1" x14ac:dyDescent="0.2">
      <c r="A216" s="55">
        <v>351</v>
      </c>
      <c r="B216" s="87" t="s">
        <v>472</v>
      </c>
      <c r="C216" s="52" t="s">
        <v>473</v>
      </c>
      <c r="D216" s="53">
        <f t="shared" ref="D216:E216" si="49">SUM(D217:D218)</f>
        <v>0</v>
      </c>
      <c r="E216" s="53">
        <f t="shared" si="49"/>
        <v>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c r="F218" s="54" t="str">
        <f t="shared" si="31"/>
        <v>-</v>
      </c>
    </row>
    <row r="219" spans="1:6" ht="24" x14ac:dyDescent="0.2">
      <c r="A219" s="55">
        <v>352</v>
      </c>
      <c r="B219" s="87" t="s">
        <v>478</v>
      </c>
      <c r="C219" s="52" t="s">
        <v>479</v>
      </c>
      <c r="D219" s="53">
        <f t="shared" ref="D219:E219" si="50">SUM(D220:D222)</f>
        <v>0</v>
      </c>
      <c r="E219" s="53">
        <f t="shared" si="50"/>
        <v>0</v>
      </c>
      <c r="F219" s="54" t="str">
        <f t="shared" si="31"/>
        <v>-</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c r="E222" s="244"/>
      <c r="F222" s="54" t="str">
        <f t="shared" si="31"/>
        <v>-</v>
      </c>
    </row>
    <row r="223" spans="1:6" ht="24" x14ac:dyDescent="0.2">
      <c r="A223" s="55" t="s">
        <v>486</v>
      </c>
      <c r="B223" s="87" t="s">
        <v>487</v>
      </c>
      <c r="C223" s="52" t="s">
        <v>486</v>
      </c>
      <c r="D223" s="244"/>
      <c r="E223" s="244">
        <v>13630.77</v>
      </c>
      <c r="F223" s="54" t="str">
        <f t="shared" si="31"/>
        <v>-</v>
      </c>
    </row>
    <row r="224" spans="1:6" ht="24" x14ac:dyDescent="0.2">
      <c r="A224" s="55">
        <v>36</v>
      </c>
      <c r="B224" s="87" t="s">
        <v>488</v>
      </c>
      <c r="C224" s="52" t="s">
        <v>489</v>
      </c>
      <c r="D224" s="53">
        <f t="shared" ref="D224:E224" si="51">D225+D228+D231+D236+D240+D244+D247</f>
        <v>2487250</v>
      </c>
      <c r="E224" s="53">
        <f t="shared" si="51"/>
        <v>4309758.4399999995</v>
      </c>
      <c r="F224" s="54">
        <f t="shared" ref="F224:F235" si="52">IF(D224&lt;&gt;0,IF(E224/D224&gt;=100,"&gt;&gt;100",E224/D224*100),"-")</f>
        <v>173.27403517941499</v>
      </c>
    </row>
    <row r="225" spans="1:6" ht="12.75" customHeight="1" x14ac:dyDescent="0.2">
      <c r="A225" s="55">
        <v>361</v>
      </c>
      <c r="B225" s="87" t="s">
        <v>490</v>
      </c>
      <c r="C225" s="52" t="s">
        <v>491</v>
      </c>
      <c r="D225" s="53">
        <f t="shared" ref="D225:E225" si="53">SUM(D226:D227)</f>
        <v>2106357</v>
      </c>
      <c r="E225" s="53">
        <f t="shared" si="53"/>
        <v>3647524.25</v>
      </c>
      <c r="F225" s="54">
        <f t="shared" si="52"/>
        <v>173.16742840838469</v>
      </c>
    </row>
    <row r="226" spans="1:6" ht="12.75" customHeight="1" x14ac:dyDescent="0.2">
      <c r="A226" s="55">
        <v>3611</v>
      </c>
      <c r="B226" s="87" t="s">
        <v>492</v>
      </c>
      <c r="C226" s="52" t="s">
        <v>493</v>
      </c>
      <c r="D226" s="244">
        <v>2106357</v>
      </c>
      <c r="E226" s="244">
        <v>3647524.25</v>
      </c>
      <c r="F226" s="54">
        <f t="shared" si="52"/>
        <v>173.16742840838469</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0</v>
      </c>
      <c r="E231" s="53">
        <f t="shared" si="55"/>
        <v>0</v>
      </c>
      <c r="F231" s="54" t="str">
        <f t="shared" si="52"/>
        <v>-</v>
      </c>
    </row>
    <row r="232" spans="1:6" ht="12.75" customHeight="1" x14ac:dyDescent="0.2">
      <c r="A232" s="55">
        <v>3631</v>
      </c>
      <c r="B232" s="87" t="s">
        <v>504</v>
      </c>
      <c r="C232" s="52" t="s">
        <v>505</v>
      </c>
      <c r="D232" s="244"/>
      <c r="E232" s="244"/>
      <c r="F232" s="54" t="str">
        <f t="shared" si="52"/>
        <v>-</v>
      </c>
    </row>
    <row r="233" spans="1:6" ht="12.75" customHeight="1" x14ac:dyDescent="0.2">
      <c r="A233" s="55">
        <v>3632</v>
      </c>
      <c r="B233" s="87" t="s">
        <v>506</v>
      </c>
      <c r="C233" s="52" t="s">
        <v>507</v>
      </c>
      <c r="D233" s="244"/>
      <c r="E233" s="244"/>
      <c r="F233" s="54" t="str">
        <f t="shared" si="52"/>
        <v>-</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0</v>
      </c>
      <c r="E236" s="53">
        <f t="shared" si="56"/>
        <v>0</v>
      </c>
      <c r="F236" s="54" t="str">
        <f t="shared" ref="F236:F239" si="57">IF(D236&lt;&gt;0,IF(E236/D236&gt;=100,"&gt;&gt;100",E236/D236*100),"-")</f>
        <v>-</v>
      </c>
    </row>
    <row r="237" spans="1:6" ht="12.75" customHeight="1" x14ac:dyDescent="0.2">
      <c r="A237" s="55" t="s">
        <v>514</v>
      </c>
      <c r="B237" s="87" t="s">
        <v>515</v>
      </c>
      <c r="C237" s="52" t="s">
        <v>514</v>
      </c>
      <c r="D237" s="244"/>
      <c r="E237" s="244"/>
      <c r="F237" s="54" t="str">
        <f t="shared" si="57"/>
        <v>-</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x14ac:dyDescent="0.2">
      <c r="A241" s="55">
        <v>3672</v>
      </c>
      <c r="B241" s="87" t="s">
        <v>522</v>
      </c>
      <c r="C241" s="52" t="s">
        <v>523</v>
      </c>
      <c r="D241" s="244"/>
      <c r="E241" s="244"/>
      <c r="F241" s="54" t="str">
        <f t="shared" si="59"/>
        <v>-</v>
      </c>
    </row>
    <row r="242" spans="1:6" ht="24" x14ac:dyDescent="0.2">
      <c r="A242" s="55">
        <v>3673</v>
      </c>
      <c r="B242" s="87" t="s">
        <v>524</v>
      </c>
      <c r="C242" s="52" t="s">
        <v>525</v>
      </c>
      <c r="D242" s="244"/>
      <c r="E242" s="244"/>
      <c r="F242" s="54" t="str">
        <f t="shared" si="59"/>
        <v>-</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24000</v>
      </c>
      <c r="E244" s="53">
        <f t="shared" si="60"/>
        <v>167388.44</v>
      </c>
      <c r="F244" s="54">
        <f t="shared" ref="F244:F251" si="61">IF(D244&lt;&gt;0,IF(E244/D244&gt;=100,"&gt;&gt;100",E244/D244*100),"-")</f>
        <v>697.4518333333333</v>
      </c>
    </row>
    <row r="245" spans="1:6" ht="12.75" customHeight="1" x14ac:dyDescent="0.2">
      <c r="A245" s="55" t="s">
        <v>530</v>
      </c>
      <c r="B245" s="87" t="s">
        <v>531</v>
      </c>
      <c r="C245" s="52" t="s">
        <v>530</v>
      </c>
      <c r="D245" s="244">
        <v>24000</v>
      </c>
      <c r="E245" s="244">
        <v>167388.44</v>
      </c>
      <c r="F245" s="54">
        <f t="shared" si="61"/>
        <v>697.4518333333333</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356893</v>
      </c>
      <c r="E247" s="53">
        <f t="shared" si="62"/>
        <v>494845.75</v>
      </c>
      <c r="F247" s="54">
        <f t="shared" si="61"/>
        <v>138.65381220702002</v>
      </c>
    </row>
    <row r="248" spans="1:6" ht="12.75" customHeight="1" x14ac:dyDescent="0.2">
      <c r="A248" s="55" t="s">
        <v>536</v>
      </c>
      <c r="B248" s="87" t="s">
        <v>198</v>
      </c>
      <c r="C248" s="52" t="s">
        <v>536</v>
      </c>
      <c r="D248" s="244">
        <v>1391</v>
      </c>
      <c r="E248" s="244"/>
      <c r="F248" s="54">
        <f t="shared" si="61"/>
        <v>0</v>
      </c>
    </row>
    <row r="249" spans="1:6" ht="12.75" customHeight="1" x14ac:dyDescent="0.2">
      <c r="A249" s="55" t="s">
        <v>537</v>
      </c>
      <c r="B249" s="87" t="s">
        <v>200</v>
      </c>
      <c r="C249" s="52" t="s">
        <v>537</v>
      </c>
      <c r="D249" s="244"/>
      <c r="E249" s="244"/>
      <c r="F249" s="54" t="str">
        <f t="shared" si="61"/>
        <v>-</v>
      </c>
    </row>
    <row r="250" spans="1:6" ht="24" x14ac:dyDescent="0.2">
      <c r="A250" s="55" t="s">
        <v>538</v>
      </c>
      <c r="B250" s="87" t="s">
        <v>202</v>
      </c>
      <c r="C250" s="52" t="s">
        <v>538</v>
      </c>
      <c r="D250" s="244">
        <v>355502</v>
      </c>
      <c r="E250" s="244">
        <v>494845.75</v>
      </c>
      <c r="F250" s="54">
        <f t="shared" si="61"/>
        <v>139.19633363525381</v>
      </c>
    </row>
    <row r="251" spans="1:6" ht="24" x14ac:dyDescent="0.2">
      <c r="A251" s="55" t="s">
        <v>539</v>
      </c>
      <c r="B251" s="87" t="s">
        <v>204</v>
      </c>
      <c r="C251" s="52" t="s">
        <v>539</v>
      </c>
      <c r="D251" s="244"/>
      <c r="E251" s="244"/>
      <c r="F251" s="54" t="str">
        <f t="shared" si="61"/>
        <v>-</v>
      </c>
    </row>
    <row r="252" spans="1:6" ht="24" x14ac:dyDescent="0.2">
      <c r="A252" s="55">
        <v>37</v>
      </c>
      <c r="B252" s="87" t="s">
        <v>540</v>
      </c>
      <c r="C252" s="52" t="s">
        <v>541</v>
      </c>
      <c r="D252" s="53">
        <f t="shared" ref="D252:E252" si="63">D253+D259</f>
        <v>742260</v>
      </c>
      <c r="E252" s="53">
        <f t="shared" si="63"/>
        <v>1371675.97</v>
      </c>
      <c r="F252" s="54">
        <f t="shared" ref="F252:F258" si="64">IF(D252&lt;&gt;0,IF(E252/D252&gt;=100,"&gt;&gt;100",E252/D252*100),"-")</f>
        <v>184.79723681728774</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742260</v>
      </c>
      <c r="E259" s="53">
        <f t="shared" si="66"/>
        <v>1371675.97</v>
      </c>
      <c r="F259" s="54">
        <f t="shared" ref="F259:F262" si="67">IF(D259&lt;&gt;0,IF(E259/D259&gt;=100,"&gt;&gt;100",E259/D259*100),"-")</f>
        <v>184.79723681728774</v>
      </c>
    </row>
    <row r="260" spans="1:6" ht="12.75" customHeight="1" x14ac:dyDescent="0.2">
      <c r="A260" s="55">
        <v>3721</v>
      </c>
      <c r="B260" s="87" t="s">
        <v>556</v>
      </c>
      <c r="C260" s="52" t="s">
        <v>557</v>
      </c>
      <c r="D260" s="244">
        <v>742260</v>
      </c>
      <c r="E260" s="244">
        <v>1371675.97</v>
      </c>
      <c r="F260" s="54">
        <f t="shared" si="67"/>
        <v>184.79723681728774</v>
      </c>
    </row>
    <row r="261" spans="1:6" ht="12.75" customHeight="1" x14ac:dyDescent="0.2">
      <c r="A261" s="55">
        <v>3722</v>
      </c>
      <c r="B261" s="87" t="s">
        <v>558</v>
      </c>
      <c r="C261" s="52" t="s">
        <v>559</v>
      </c>
      <c r="D261" s="244"/>
      <c r="E261" s="244"/>
      <c r="F261" s="54" t="str">
        <f t="shared" si="67"/>
        <v>-</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85029</v>
      </c>
      <c r="E263" s="53">
        <f t="shared" si="68"/>
        <v>18631.11</v>
      </c>
      <c r="F263" s="54">
        <f t="shared" ref="F263:F267" si="69">IF(D263&lt;&gt;0,IF(E263/D263&gt;=100,"&gt;&gt;100",E263/D263*100),"-")</f>
        <v>21.911477260699293</v>
      </c>
    </row>
    <row r="264" spans="1:6" ht="12.75" customHeight="1" x14ac:dyDescent="0.2">
      <c r="A264" s="55">
        <v>381</v>
      </c>
      <c r="B264" s="87" t="s">
        <v>564</v>
      </c>
      <c r="C264" s="52" t="s">
        <v>565</v>
      </c>
      <c r="D264" s="53">
        <f t="shared" ref="D264:E264" si="70">SUM(D265:D267)</f>
        <v>85029</v>
      </c>
      <c r="E264" s="53">
        <f t="shared" si="70"/>
        <v>18631.11</v>
      </c>
      <c r="F264" s="54">
        <f t="shared" si="69"/>
        <v>21.911477260699293</v>
      </c>
    </row>
    <row r="265" spans="1:6" ht="12.75" customHeight="1" x14ac:dyDescent="0.2">
      <c r="A265" s="55">
        <v>3811</v>
      </c>
      <c r="B265" s="87" t="s">
        <v>566</v>
      </c>
      <c r="C265" s="52" t="s">
        <v>567</v>
      </c>
      <c r="D265" s="244">
        <v>50600</v>
      </c>
      <c r="E265" s="244">
        <v>8723.91</v>
      </c>
      <c r="F265" s="54">
        <f t="shared" si="69"/>
        <v>17.240928853754941</v>
      </c>
    </row>
    <row r="266" spans="1:6" ht="12.75" customHeight="1" x14ac:dyDescent="0.2">
      <c r="A266" s="55">
        <v>3812</v>
      </c>
      <c r="B266" s="87" t="s">
        <v>568</v>
      </c>
      <c r="C266" s="52" t="s">
        <v>569</v>
      </c>
      <c r="D266" s="244"/>
      <c r="E266" s="244"/>
      <c r="F266" s="54" t="str">
        <f t="shared" si="69"/>
        <v>-</v>
      </c>
    </row>
    <row r="267" spans="1:6" ht="12.75" customHeight="1" x14ac:dyDescent="0.2">
      <c r="A267" s="55" t="s">
        <v>570</v>
      </c>
      <c r="B267" s="87" t="s">
        <v>571</v>
      </c>
      <c r="C267" s="52" t="s">
        <v>570</v>
      </c>
      <c r="D267" s="244">
        <v>34429</v>
      </c>
      <c r="E267" s="244">
        <v>9907.2000000000007</v>
      </c>
      <c r="F267" s="54">
        <f t="shared" si="69"/>
        <v>28.77574138081269</v>
      </c>
    </row>
    <row r="268" spans="1:6" ht="12.75" customHeight="1" x14ac:dyDescent="0.2">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574</v>
      </c>
      <c r="C269" s="52" t="s">
        <v>575</v>
      </c>
      <c r="D269" s="244"/>
      <c r="E269" s="244"/>
      <c r="F269" s="54" t="str">
        <f t="shared" si="72"/>
        <v>-</v>
      </c>
    </row>
    <row r="270" spans="1:6" ht="12.75" customHeight="1" x14ac:dyDescent="0.2">
      <c r="A270" s="55">
        <v>3822</v>
      </c>
      <c r="B270" s="87" t="s">
        <v>576</v>
      </c>
      <c r="C270" s="52" t="s">
        <v>577</v>
      </c>
      <c r="D270" s="244"/>
      <c r="E270" s="244"/>
      <c r="F270" s="54" t="str">
        <f t="shared" si="72"/>
        <v>-</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584</v>
      </c>
      <c r="C274" s="52" t="s">
        <v>585</v>
      </c>
      <c r="D274" s="244"/>
      <c r="E274" s="244"/>
      <c r="F274" s="54" t="str">
        <f t="shared" si="74"/>
        <v>-</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340</v>
      </c>
      <c r="C278" s="52" t="s">
        <v>592</v>
      </c>
      <c r="D278" s="244"/>
      <c r="E278" s="244"/>
      <c r="F278" s="54" t="str">
        <f t="shared" si="74"/>
        <v>-</v>
      </c>
    </row>
    <row r="279" spans="1:6" ht="12.75" customHeight="1" x14ac:dyDescent="0.2">
      <c r="A279" s="55">
        <v>386</v>
      </c>
      <c r="B279" s="88" t="s">
        <v>593</v>
      </c>
      <c r="C279" s="52" t="s">
        <v>594</v>
      </c>
      <c r="D279" s="53">
        <f t="shared" ref="D279:E279" si="75">SUM(D280:D284)</f>
        <v>0</v>
      </c>
      <c r="E279" s="53">
        <f t="shared" si="75"/>
        <v>0</v>
      </c>
      <c r="F279" s="54" t="str">
        <f t="shared" si="74"/>
        <v>-</v>
      </c>
    </row>
    <row r="280" spans="1:6" ht="24" x14ac:dyDescent="0.2">
      <c r="A280" s="55">
        <v>3861</v>
      </c>
      <c r="B280" s="87" t="s">
        <v>595</v>
      </c>
      <c r="C280" s="52" t="s">
        <v>596</v>
      </c>
      <c r="D280" s="244"/>
      <c r="E280" s="244"/>
      <c r="F280" s="54" t="str">
        <f t="shared" si="74"/>
        <v>-</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67532822</v>
      </c>
      <c r="E289" s="53">
        <f t="shared" si="79"/>
        <v>75744643.799999997</v>
      </c>
      <c r="F289" s="54">
        <f t="shared" si="76"/>
        <v>112.15974922534704</v>
      </c>
    </row>
    <row r="290" spans="1:6" ht="12.75" customHeight="1" x14ac:dyDescent="0.2">
      <c r="A290" s="55" t="s">
        <v>605</v>
      </c>
      <c r="B290" s="87" t="s">
        <v>616</v>
      </c>
      <c r="C290" s="52" t="s">
        <v>617</v>
      </c>
      <c r="D290" s="53">
        <f>IF(D6&gt;=D289,D6-D289,0)</f>
        <v>32837627</v>
      </c>
      <c r="E290" s="53">
        <f>IF(E6&gt;=E289,E6-E289,0)</f>
        <v>11940039.75</v>
      </c>
      <c r="F290" s="54">
        <f t="shared" si="76"/>
        <v>36.360848334138154</v>
      </c>
    </row>
    <row r="291" spans="1:6" ht="12.75" customHeight="1" x14ac:dyDescent="0.2">
      <c r="A291" s="55" t="s">
        <v>605</v>
      </c>
      <c r="B291" s="87" t="s">
        <v>618</v>
      </c>
      <c r="C291" s="52" t="s">
        <v>619</v>
      </c>
      <c r="D291" s="53">
        <f>IF(D289&gt;=D6,D289-D6,0)</f>
        <v>0</v>
      </c>
      <c r="E291" s="53">
        <f>IF(E289&gt;=E6,E289-E6,0)</f>
        <v>0</v>
      </c>
      <c r="F291" s="54" t="str">
        <f t="shared" si="76"/>
        <v>-</v>
      </c>
    </row>
    <row r="292" spans="1:6" ht="12.75" customHeight="1" x14ac:dyDescent="0.2">
      <c r="A292" s="55">
        <v>92211</v>
      </c>
      <c r="B292" s="87" t="s">
        <v>620</v>
      </c>
      <c r="C292" s="52" t="s">
        <v>621</v>
      </c>
      <c r="D292" s="244">
        <v>61662233</v>
      </c>
      <c r="E292" s="244">
        <v>66796830.700000003</v>
      </c>
      <c r="F292" s="54">
        <f t="shared" si="76"/>
        <v>108.32697333552615</v>
      </c>
    </row>
    <row r="293" spans="1:6" ht="12.75" customHeight="1" x14ac:dyDescent="0.2">
      <c r="A293" s="55">
        <v>92221</v>
      </c>
      <c r="B293" s="87" t="s">
        <v>622</v>
      </c>
      <c r="C293" s="52" t="s">
        <v>623</v>
      </c>
      <c r="D293" s="244"/>
      <c r="E293" s="244"/>
      <c r="F293" s="54" t="str">
        <f t="shared" si="76"/>
        <v>-</v>
      </c>
    </row>
    <row r="294" spans="1:6" ht="12.75" customHeight="1" x14ac:dyDescent="0.2">
      <c r="A294" s="55">
        <v>96</v>
      </c>
      <c r="B294" s="87" t="s">
        <v>624</v>
      </c>
      <c r="C294" s="52" t="s">
        <v>625</v>
      </c>
      <c r="D294" s="244">
        <v>3316572</v>
      </c>
      <c r="E294" s="244">
        <v>3940581.85</v>
      </c>
      <c r="F294" s="54">
        <f t="shared" si="76"/>
        <v>118.81490436510953</v>
      </c>
    </row>
    <row r="295" spans="1:6" ht="24" x14ac:dyDescent="0.2">
      <c r="A295" s="55">
        <v>9661</v>
      </c>
      <c r="B295" s="87" t="s">
        <v>626</v>
      </c>
      <c r="C295" s="52" t="s">
        <v>627</v>
      </c>
      <c r="D295" s="244">
        <v>3414816</v>
      </c>
      <c r="E295" s="244">
        <v>4038831.85</v>
      </c>
      <c r="F295" s="54">
        <f t="shared" si="76"/>
        <v>118.27377668372176</v>
      </c>
    </row>
    <row r="296" spans="1:6" ht="12.75" customHeight="1" x14ac:dyDescent="0.2">
      <c r="A296" s="57" t="s">
        <v>628</v>
      </c>
      <c r="B296" s="235" t="s">
        <v>629</v>
      </c>
      <c r="C296" s="58" t="s">
        <v>628</v>
      </c>
      <c r="D296" s="245"/>
      <c r="E296" s="245"/>
      <c r="F296" s="59" t="str">
        <f t="shared" si="76"/>
        <v>-</v>
      </c>
    </row>
    <row r="297" spans="1:6" s="77" customFormat="1" ht="20.100000000000001" customHeight="1" x14ac:dyDescent="0.2">
      <c r="A297" s="354" t="s">
        <v>630</v>
      </c>
      <c r="B297" s="355"/>
      <c r="C297" s="221"/>
      <c r="D297" s="60"/>
      <c r="E297" s="60"/>
      <c r="F297" s="61"/>
    </row>
    <row r="298" spans="1:6" ht="12.75" customHeight="1" x14ac:dyDescent="0.2">
      <c r="A298" s="55">
        <v>7</v>
      </c>
      <c r="B298" s="87" t="s">
        <v>631</v>
      </c>
      <c r="C298" s="52" t="s">
        <v>632</v>
      </c>
      <c r="D298" s="53">
        <f t="shared" ref="D298:E298" si="80">D299+D311+D344+D348</f>
        <v>20040</v>
      </c>
      <c r="E298" s="53">
        <f t="shared" si="80"/>
        <v>82404</v>
      </c>
      <c r="F298" s="54">
        <f t="shared" ref="F298:F418" si="81">IF(D298&lt;&gt;0,IF(E298/D298&gt;=100,"&gt;&gt;100",E298/D298*100),"-")</f>
        <v>411.19760479041918</v>
      </c>
    </row>
    <row r="299" spans="1:6" ht="12.75" customHeight="1" x14ac:dyDescent="0.2">
      <c r="A299" s="55">
        <v>71</v>
      </c>
      <c r="B299" s="87" t="s">
        <v>633</v>
      </c>
      <c r="C299" s="52" t="s">
        <v>634</v>
      </c>
      <c r="D299" s="53">
        <f t="shared" ref="D299:E299" si="82">D300+D304</f>
        <v>0</v>
      </c>
      <c r="E299" s="53">
        <f t="shared" si="82"/>
        <v>80000</v>
      </c>
      <c r="F299" s="54" t="str">
        <f t="shared" si="81"/>
        <v>-</v>
      </c>
    </row>
    <row r="300" spans="1:6" ht="24" x14ac:dyDescent="0.2">
      <c r="A300" s="55">
        <v>711</v>
      </c>
      <c r="B300" s="87" t="s">
        <v>635</v>
      </c>
      <c r="C300" s="52" t="s">
        <v>636</v>
      </c>
      <c r="D300" s="53">
        <f t="shared" ref="D300:E300" si="83">SUM(D301:D303)</f>
        <v>0</v>
      </c>
      <c r="E300" s="53">
        <f t="shared" si="83"/>
        <v>0</v>
      </c>
      <c r="F300" s="54" t="str">
        <f t="shared" si="81"/>
        <v>-</v>
      </c>
    </row>
    <row r="301" spans="1:6" ht="12.75" customHeight="1" x14ac:dyDescent="0.2">
      <c r="A301" s="55">
        <v>7111</v>
      </c>
      <c r="B301" s="87" t="s">
        <v>637</v>
      </c>
      <c r="C301" s="52" t="s">
        <v>638</v>
      </c>
      <c r="D301" s="244"/>
      <c r="E301" s="244"/>
      <c r="F301" s="54" t="str">
        <f t="shared" si="81"/>
        <v>-</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80000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v>80000</v>
      </c>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20040</v>
      </c>
      <c r="E311" s="53">
        <f t="shared" si="85"/>
        <v>2404</v>
      </c>
      <c r="F311" s="54">
        <f t="shared" si="81"/>
        <v>11.996007984031937</v>
      </c>
    </row>
    <row r="312" spans="1:6" ht="12.75" customHeight="1" x14ac:dyDescent="0.2">
      <c r="A312" s="55">
        <v>721</v>
      </c>
      <c r="B312" s="87" t="s">
        <v>659</v>
      </c>
      <c r="C312" s="52" t="s">
        <v>660</v>
      </c>
      <c r="D312" s="53">
        <f t="shared" ref="D312:E312" si="86">SUM(D313:D316)</f>
        <v>0</v>
      </c>
      <c r="E312" s="53">
        <f t="shared" si="86"/>
        <v>0</v>
      </c>
      <c r="F312" s="54" t="str">
        <f t="shared" si="81"/>
        <v>-</v>
      </c>
    </row>
    <row r="313" spans="1:6" ht="12.75" customHeight="1" x14ac:dyDescent="0.2">
      <c r="A313" s="55">
        <v>7211</v>
      </c>
      <c r="B313" s="87" t="s">
        <v>661</v>
      </c>
      <c r="C313" s="52" t="s">
        <v>662</v>
      </c>
      <c r="D313" s="244"/>
      <c r="E313" s="244"/>
      <c r="F313" s="54" t="str">
        <f t="shared" si="81"/>
        <v>-</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20040</v>
      </c>
      <c r="E326" s="53">
        <f t="shared" si="88"/>
        <v>2404</v>
      </c>
      <c r="F326" s="54">
        <f t="shared" si="81"/>
        <v>11.996007984031937</v>
      </c>
    </row>
    <row r="327" spans="1:6" ht="12.75" customHeight="1" x14ac:dyDescent="0.2">
      <c r="A327" s="55">
        <v>7231</v>
      </c>
      <c r="B327" s="87" t="s">
        <v>689</v>
      </c>
      <c r="C327" s="52" t="s">
        <v>690</v>
      </c>
      <c r="D327" s="244">
        <v>20040</v>
      </c>
      <c r="E327" s="244">
        <v>2404</v>
      </c>
      <c r="F327" s="54">
        <f t="shared" si="81"/>
        <v>11.996007984031937</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5103777</v>
      </c>
      <c r="E350" s="53">
        <f t="shared" si="95"/>
        <v>2423271.4</v>
      </c>
      <c r="F350" s="54">
        <f t="shared" si="81"/>
        <v>47.479962388638839</v>
      </c>
    </row>
    <row r="351" spans="1:6" ht="12.75" customHeight="1" x14ac:dyDescent="0.2">
      <c r="A351" s="55">
        <v>41</v>
      </c>
      <c r="B351" s="87" t="s">
        <v>737</v>
      </c>
      <c r="C351" s="52" t="s">
        <v>738</v>
      </c>
      <c r="D351" s="53">
        <f t="shared" ref="D351:E351" si="96">D352+D356</f>
        <v>648055</v>
      </c>
      <c r="E351" s="53">
        <f t="shared" si="96"/>
        <v>11826.6</v>
      </c>
      <c r="F351" s="54">
        <f t="shared" si="81"/>
        <v>1.8249376981891969</v>
      </c>
    </row>
    <row r="352" spans="1:6" ht="12.75" customHeight="1" x14ac:dyDescent="0.2">
      <c r="A352" s="55">
        <v>411</v>
      </c>
      <c r="B352" s="87" t="s">
        <v>739</v>
      </c>
      <c r="C352" s="52" t="s">
        <v>740</v>
      </c>
      <c r="D352" s="53">
        <f t="shared" ref="D352:E352" si="97">SUM(D353:D355)</f>
        <v>0</v>
      </c>
      <c r="E352" s="53">
        <f t="shared" si="97"/>
        <v>0</v>
      </c>
      <c r="F352" s="54" t="str">
        <f t="shared" si="81"/>
        <v>-</v>
      </c>
    </row>
    <row r="353" spans="1:6" ht="12.75" customHeight="1" x14ac:dyDescent="0.2">
      <c r="A353" s="55">
        <v>4111</v>
      </c>
      <c r="B353" s="87" t="s">
        <v>637</v>
      </c>
      <c r="C353" s="52" t="s">
        <v>741</v>
      </c>
      <c r="D353" s="244"/>
      <c r="E353" s="244"/>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648055</v>
      </c>
      <c r="E356" s="53">
        <f t="shared" si="98"/>
        <v>11826.6</v>
      </c>
      <c r="F356" s="54">
        <f t="shared" si="81"/>
        <v>1.8249376981891969</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c r="E359" s="244"/>
      <c r="F359" s="54" t="str">
        <f t="shared" si="81"/>
        <v>-</v>
      </c>
    </row>
    <row r="360" spans="1:6" ht="12.75" customHeight="1" x14ac:dyDescent="0.2">
      <c r="A360" s="55">
        <v>4124</v>
      </c>
      <c r="B360" s="87" t="s">
        <v>651</v>
      </c>
      <c r="C360" s="52" t="s">
        <v>750</v>
      </c>
      <c r="D360" s="244">
        <v>648055</v>
      </c>
      <c r="E360" s="244">
        <v>11826.6</v>
      </c>
      <c r="F360" s="54">
        <f t="shared" si="81"/>
        <v>1.8249376981891969</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4" x14ac:dyDescent="0.2">
      <c r="A363" s="55">
        <v>42</v>
      </c>
      <c r="B363" s="234" t="s">
        <v>753</v>
      </c>
      <c r="C363" s="52" t="s">
        <v>754</v>
      </c>
      <c r="D363" s="53">
        <f t="shared" ref="D363:E363" si="99">D364+D369+D378+D383+D388+D391</f>
        <v>4455722</v>
      </c>
      <c r="E363" s="53">
        <f t="shared" si="99"/>
        <v>2411444.7999999998</v>
      </c>
      <c r="F363" s="54">
        <f t="shared" si="81"/>
        <v>54.120180747362603</v>
      </c>
    </row>
    <row r="364" spans="1:6" ht="12.75" customHeight="1" x14ac:dyDescent="0.2">
      <c r="A364" s="55">
        <v>421</v>
      </c>
      <c r="B364" s="87" t="s">
        <v>755</v>
      </c>
      <c r="C364" s="52" t="s">
        <v>756</v>
      </c>
      <c r="D364" s="53">
        <f t="shared" ref="D364:E364" si="100">SUM(D365:D368)</f>
        <v>293449</v>
      </c>
      <c r="E364" s="53">
        <f t="shared" si="100"/>
        <v>349785.16</v>
      </c>
      <c r="F364" s="54">
        <f t="shared" si="81"/>
        <v>119.1979389945101</v>
      </c>
    </row>
    <row r="365" spans="1:6" ht="12.75" customHeight="1" x14ac:dyDescent="0.2">
      <c r="A365" s="55">
        <v>4211</v>
      </c>
      <c r="B365" s="87" t="s">
        <v>661</v>
      </c>
      <c r="C365" s="52" t="s">
        <v>757</v>
      </c>
      <c r="D365" s="244"/>
      <c r="E365" s="244"/>
      <c r="F365" s="54" t="str">
        <f t="shared" si="81"/>
        <v>-</v>
      </c>
    </row>
    <row r="366" spans="1:6" ht="12.75" customHeight="1" x14ac:dyDescent="0.2">
      <c r="A366" s="55">
        <v>4212</v>
      </c>
      <c r="B366" s="87" t="s">
        <v>663</v>
      </c>
      <c r="C366" s="52" t="s">
        <v>758</v>
      </c>
      <c r="D366" s="244">
        <v>293449</v>
      </c>
      <c r="E366" s="244">
        <v>349785.16</v>
      </c>
      <c r="F366" s="54">
        <f t="shared" si="81"/>
        <v>119.1979389945101</v>
      </c>
    </row>
    <row r="367" spans="1:6" ht="12.75" customHeight="1" x14ac:dyDescent="0.2">
      <c r="A367" s="55">
        <v>4213</v>
      </c>
      <c r="B367" s="87" t="s">
        <v>665</v>
      </c>
      <c r="C367" s="52" t="s">
        <v>759</v>
      </c>
      <c r="D367" s="244"/>
      <c r="E367" s="244"/>
      <c r="F367" s="54" t="str">
        <f t="shared" si="81"/>
        <v>-</v>
      </c>
    </row>
    <row r="368" spans="1:6" ht="12.75" customHeight="1" x14ac:dyDescent="0.2">
      <c r="A368" s="55">
        <v>4214</v>
      </c>
      <c r="B368" s="87" t="s">
        <v>667</v>
      </c>
      <c r="C368" s="52" t="s">
        <v>760</v>
      </c>
      <c r="D368" s="244"/>
      <c r="E368" s="244"/>
      <c r="F368" s="54" t="str">
        <f t="shared" si="81"/>
        <v>-</v>
      </c>
    </row>
    <row r="369" spans="1:6" ht="12.75" customHeight="1" x14ac:dyDescent="0.2">
      <c r="A369" s="55">
        <v>422</v>
      </c>
      <c r="B369" s="87" t="s">
        <v>761</v>
      </c>
      <c r="C369" s="52" t="s">
        <v>762</v>
      </c>
      <c r="D369" s="53">
        <f t="shared" ref="D369:E369" si="101">SUM(D370:D377)</f>
        <v>4051065</v>
      </c>
      <c r="E369" s="53">
        <f t="shared" si="101"/>
        <v>2025616.6500000001</v>
      </c>
      <c r="F369" s="54">
        <f t="shared" si="81"/>
        <v>50.00207723154282</v>
      </c>
    </row>
    <row r="370" spans="1:6" ht="12.75" customHeight="1" x14ac:dyDescent="0.2">
      <c r="A370" s="55">
        <v>4221</v>
      </c>
      <c r="B370" s="87" t="s">
        <v>671</v>
      </c>
      <c r="C370" s="52" t="s">
        <v>763</v>
      </c>
      <c r="D370" s="244">
        <v>920124</v>
      </c>
      <c r="E370" s="244">
        <v>790090.13</v>
      </c>
      <c r="F370" s="54">
        <f t="shared" si="81"/>
        <v>85.867788471988561</v>
      </c>
    </row>
    <row r="371" spans="1:6" ht="12.75" customHeight="1" x14ac:dyDescent="0.2">
      <c r="A371" s="55">
        <v>4222</v>
      </c>
      <c r="B371" s="87" t="s">
        <v>764</v>
      </c>
      <c r="C371" s="52" t="s">
        <v>765</v>
      </c>
      <c r="D371" s="244"/>
      <c r="E371" s="244">
        <v>9687.5</v>
      </c>
      <c r="F371" s="54" t="str">
        <f t="shared" si="81"/>
        <v>-</v>
      </c>
    </row>
    <row r="372" spans="1:6" ht="12.75" customHeight="1" x14ac:dyDescent="0.2">
      <c r="A372" s="55">
        <v>4223</v>
      </c>
      <c r="B372" s="87" t="s">
        <v>675</v>
      </c>
      <c r="C372" s="52" t="s">
        <v>766</v>
      </c>
      <c r="D372" s="244">
        <v>9819</v>
      </c>
      <c r="E372" s="244">
        <v>26135.5</v>
      </c>
      <c r="F372" s="54">
        <f t="shared" si="81"/>
        <v>266.17272634687851</v>
      </c>
    </row>
    <row r="373" spans="1:6" ht="12.75" customHeight="1" x14ac:dyDescent="0.2">
      <c r="A373" s="55">
        <v>4224</v>
      </c>
      <c r="B373" s="87" t="s">
        <v>677</v>
      </c>
      <c r="C373" s="52" t="s">
        <v>767</v>
      </c>
      <c r="D373" s="244">
        <v>474798</v>
      </c>
      <c r="E373" s="244">
        <v>219326.68</v>
      </c>
      <c r="F373" s="54">
        <f t="shared" si="81"/>
        <v>46.193682365974581</v>
      </c>
    </row>
    <row r="374" spans="1:6" ht="12.75" customHeight="1" x14ac:dyDescent="0.2">
      <c r="A374" s="55">
        <v>4225</v>
      </c>
      <c r="B374" s="87" t="s">
        <v>679</v>
      </c>
      <c r="C374" s="52" t="s">
        <v>768</v>
      </c>
      <c r="D374" s="244">
        <v>606767</v>
      </c>
      <c r="E374" s="244">
        <v>799829.14</v>
      </c>
      <c r="F374" s="54">
        <f t="shared" si="81"/>
        <v>131.81816743494622</v>
      </c>
    </row>
    <row r="375" spans="1:6" ht="12.75" customHeight="1" x14ac:dyDescent="0.2">
      <c r="A375" s="55">
        <v>4226</v>
      </c>
      <c r="B375" s="87" t="s">
        <v>681</v>
      </c>
      <c r="C375" s="52" t="s">
        <v>769</v>
      </c>
      <c r="D375" s="244"/>
      <c r="E375" s="244"/>
      <c r="F375" s="54" t="str">
        <f t="shared" si="81"/>
        <v>-</v>
      </c>
    </row>
    <row r="376" spans="1:6" ht="12.75" customHeight="1" x14ac:dyDescent="0.2">
      <c r="A376" s="55">
        <v>4227</v>
      </c>
      <c r="B376" s="234" t="s">
        <v>683</v>
      </c>
      <c r="C376" s="52" t="s">
        <v>770</v>
      </c>
      <c r="D376" s="244">
        <v>2039557</v>
      </c>
      <c r="E376" s="244">
        <v>180547.7</v>
      </c>
      <c r="F376" s="54">
        <f t="shared" si="81"/>
        <v>8.852299788630571</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86480</v>
      </c>
      <c r="E378" s="53">
        <f t="shared" si="102"/>
        <v>2275.71</v>
      </c>
      <c r="F378" s="54">
        <f t="shared" si="81"/>
        <v>2.6314870490286775</v>
      </c>
    </row>
    <row r="379" spans="1:6" ht="12.75" customHeight="1" x14ac:dyDescent="0.2">
      <c r="A379" s="55">
        <v>4231</v>
      </c>
      <c r="B379" s="87" t="s">
        <v>689</v>
      </c>
      <c r="C379" s="52" t="s">
        <v>774</v>
      </c>
      <c r="D379" s="244">
        <v>86480</v>
      </c>
      <c r="E379" s="244">
        <v>2275.71</v>
      </c>
      <c r="F379" s="54">
        <f t="shared" si="81"/>
        <v>2.6314870490286775</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24728</v>
      </c>
      <c r="E383" s="53">
        <f t="shared" si="103"/>
        <v>33767.279999999999</v>
      </c>
      <c r="F383" s="54">
        <f t="shared" si="81"/>
        <v>136.55483662245226</v>
      </c>
    </row>
    <row r="384" spans="1:6" ht="12.75" customHeight="1" x14ac:dyDescent="0.2">
      <c r="A384" s="55">
        <v>4241</v>
      </c>
      <c r="B384" s="87" t="s">
        <v>780</v>
      </c>
      <c r="C384" s="52" t="s">
        <v>781</v>
      </c>
      <c r="D384" s="244">
        <v>24728</v>
      </c>
      <c r="E384" s="244">
        <v>33767.279999999999</v>
      </c>
      <c r="F384" s="54">
        <f t="shared" si="81"/>
        <v>136.55483662245226</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0</v>
      </c>
      <c r="E391" s="53">
        <f t="shared" si="105"/>
        <v>0</v>
      </c>
      <c r="F391" s="54" t="str">
        <f t="shared" si="81"/>
        <v>-</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c r="E393" s="244"/>
      <c r="F393" s="54" t="str">
        <f t="shared" si="81"/>
        <v>-</v>
      </c>
    </row>
    <row r="394" spans="1:6" ht="12.75" customHeight="1" x14ac:dyDescent="0.2">
      <c r="A394" s="55">
        <v>4263</v>
      </c>
      <c r="B394" s="87" t="s">
        <v>719</v>
      </c>
      <c r="C394" s="52" t="s">
        <v>794</v>
      </c>
      <c r="D394" s="244"/>
      <c r="E394" s="244"/>
      <c r="F394" s="54" t="str">
        <f t="shared" si="81"/>
        <v>-</v>
      </c>
    </row>
    <row r="395" spans="1:6" ht="12.75" customHeight="1" x14ac:dyDescent="0.2">
      <c r="A395" s="55">
        <v>4264</v>
      </c>
      <c r="B395" s="87" t="s">
        <v>721</v>
      </c>
      <c r="C395" s="52" t="s">
        <v>795</v>
      </c>
      <c r="D395" s="244"/>
      <c r="E395" s="244"/>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0</v>
      </c>
      <c r="E402" s="53">
        <f t="shared" si="109"/>
        <v>0</v>
      </c>
      <c r="F402" s="54" t="str">
        <f t="shared" si="81"/>
        <v>-</v>
      </c>
    </row>
    <row r="403" spans="1:6" ht="12.75" customHeight="1" x14ac:dyDescent="0.2">
      <c r="A403" s="55">
        <v>451</v>
      </c>
      <c r="B403" s="87" t="s">
        <v>808</v>
      </c>
      <c r="C403" s="52" t="s">
        <v>809</v>
      </c>
      <c r="D403" s="244"/>
      <c r="E403" s="244"/>
      <c r="F403" s="54" t="str">
        <f t="shared" si="81"/>
        <v>-</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5083737</v>
      </c>
      <c r="E408" s="53">
        <f t="shared" si="111"/>
        <v>2340867.4</v>
      </c>
      <c r="F408" s="54">
        <f t="shared" si="81"/>
        <v>46.046193971088591</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v>103740459</v>
      </c>
      <c r="E410" s="244">
        <v>81128226.939999998</v>
      </c>
      <c r="F410" s="54">
        <f t="shared" si="81"/>
        <v>78.203073055614681</v>
      </c>
    </row>
    <row r="411" spans="1:6" ht="12.75" customHeight="1" x14ac:dyDescent="0.2">
      <c r="A411" s="55">
        <v>97</v>
      </c>
      <c r="B411" s="87" t="s">
        <v>824</v>
      </c>
      <c r="C411" s="52" t="s">
        <v>825</v>
      </c>
      <c r="D411" s="244"/>
      <c r="E411" s="244"/>
      <c r="F411" s="54" t="str">
        <f t="shared" si="81"/>
        <v>-</v>
      </c>
    </row>
    <row r="412" spans="1:6" ht="12.75" customHeight="1" x14ac:dyDescent="0.2">
      <c r="A412" s="55" t="s">
        <v>605</v>
      </c>
      <c r="B412" s="87" t="s">
        <v>826</v>
      </c>
      <c r="C412" s="52" t="s">
        <v>827</v>
      </c>
      <c r="D412" s="53">
        <f>D6+D298</f>
        <v>100390489</v>
      </c>
      <c r="E412" s="53">
        <f>E6+E298</f>
        <v>87767087.549999997</v>
      </c>
      <c r="F412" s="54">
        <f t="shared" si="81"/>
        <v>87.42569980907254</v>
      </c>
    </row>
    <row r="413" spans="1:6" ht="12.75" customHeight="1" x14ac:dyDescent="0.2">
      <c r="A413" s="55" t="s">
        <v>605</v>
      </c>
      <c r="B413" s="87" t="s">
        <v>828</v>
      </c>
      <c r="C413" s="52" t="s">
        <v>829</v>
      </c>
      <c r="D413" s="53">
        <f t="shared" ref="D413:E413" si="112">D289+D350</f>
        <v>72636599</v>
      </c>
      <c r="E413" s="53">
        <f t="shared" si="112"/>
        <v>78167915.200000003</v>
      </c>
      <c r="F413" s="54">
        <f t="shared" si="81"/>
        <v>107.61505394821694</v>
      </c>
    </row>
    <row r="414" spans="1:6" ht="12.75" customHeight="1" x14ac:dyDescent="0.2">
      <c r="A414" s="55" t="s">
        <v>605</v>
      </c>
      <c r="B414" s="87" t="s">
        <v>830</v>
      </c>
      <c r="C414" s="52" t="s">
        <v>831</v>
      </c>
      <c r="D414" s="53">
        <f t="shared" ref="D414:E414" si="113">IF(D412&gt;=D413,D412-D413,0)</f>
        <v>27753890</v>
      </c>
      <c r="E414" s="53">
        <f t="shared" si="113"/>
        <v>9599172.349999994</v>
      </c>
      <c r="F414" s="54">
        <f t="shared" si="81"/>
        <v>34.58676369330567</v>
      </c>
    </row>
    <row r="415" spans="1:6" ht="12.75" customHeight="1" x14ac:dyDescent="0.2">
      <c r="A415" s="55" t="s">
        <v>605</v>
      </c>
      <c r="B415" s="87" t="s">
        <v>832</v>
      </c>
      <c r="C415" s="52" t="s">
        <v>833</v>
      </c>
      <c r="D415" s="53">
        <f t="shared" ref="D415:E415" si="114">IF(D413&gt;=D412,D413-D412,0)</f>
        <v>0</v>
      </c>
      <c r="E415" s="53">
        <f t="shared" si="114"/>
        <v>0</v>
      </c>
      <c r="F415" s="54" t="str">
        <f t="shared" si="81"/>
        <v>-</v>
      </c>
    </row>
    <row r="416" spans="1:6" ht="12.75" customHeight="1" x14ac:dyDescent="0.2">
      <c r="A416" s="62" t="s">
        <v>834</v>
      </c>
      <c r="B416" s="234" t="s">
        <v>835</v>
      </c>
      <c r="C416" s="63" t="s">
        <v>836</v>
      </c>
      <c r="D416" s="53">
        <f t="shared" ref="D416:E416" si="115">IF(D292-D293+D409-D410&gt;=0,D292-D293+D409-D410,0)</f>
        <v>0</v>
      </c>
      <c r="E416" s="53">
        <f t="shared" si="115"/>
        <v>0</v>
      </c>
      <c r="F416" s="54" t="str">
        <f t="shared" si="81"/>
        <v>-</v>
      </c>
    </row>
    <row r="417" spans="1:6" ht="12.75" customHeight="1" x14ac:dyDescent="0.2">
      <c r="A417" s="62" t="s">
        <v>834</v>
      </c>
      <c r="B417" s="87" t="s">
        <v>837</v>
      </c>
      <c r="C417" s="63" t="s">
        <v>838</v>
      </c>
      <c r="D417" s="53">
        <f t="shared" ref="D417:E417" si="116">IF(D293-D292+D410-D409&gt;=0,D293-D292+D410-D409,0)</f>
        <v>42078226</v>
      </c>
      <c r="E417" s="53">
        <f t="shared" si="116"/>
        <v>14331396.239999995</v>
      </c>
      <c r="F417" s="54">
        <f t="shared" si="81"/>
        <v>34.058936419990701</v>
      </c>
    </row>
    <row r="418" spans="1:6" ht="12.75" customHeight="1" x14ac:dyDescent="0.2">
      <c r="A418" s="57" t="s">
        <v>839</v>
      </c>
      <c r="B418" s="235" t="s">
        <v>840</v>
      </c>
      <c r="C418" s="58" t="s">
        <v>841</v>
      </c>
      <c r="D418" s="64">
        <f t="shared" ref="D418:E418" si="117">D294+D411</f>
        <v>3316572</v>
      </c>
      <c r="E418" s="64">
        <f t="shared" si="117"/>
        <v>3940581.85</v>
      </c>
      <c r="F418" s="59">
        <f t="shared" si="81"/>
        <v>118.81490436510953</v>
      </c>
    </row>
    <row r="419" spans="1:6" s="77" customFormat="1" ht="20.100000000000001" customHeight="1" x14ac:dyDescent="0.2">
      <c r="A419" s="354" t="s">
        <v>842</v>
      </c>
      <c r="B419" s="355"/>
      <c r="C419" s="221"/>
      <c r="D419" s="60"/>
      <c r="E419" s="60"/>
      <c r="F419" s="61"/>
    </row>
    <row r="420" spans="1:6" ht="12.75" customHeight="1" x14ac:dyDescent="0.2">
      <c r="A420" s="55">
        <v>8</v>
      </c>
      <c r="B420" s="87" t="s">
        <v>843</v>
      </c>
      <c r="C420" s="52" t="s">
        <v>844</v>
      </c>
      <c r="D420" s="53">
        <f t="shared" ref="D420:E420" si="118">D421+D459+D472+D484+D515</f>
        <v>420000</v>
      </c>
      <c r="E420" s="53">
        <f t="shared" si="118"/>
        <v>0</v>
      </c>
      <c r="F420" s="54">
        <f t="shared" ref="F420:F647" si="119">IF(D420&lt;&gt;0,IF(E420/D420&gt;=100,"&gt;&gt;100",E420/D420*100),"-")</f>
        <v>0</v>
      </c>
    </row>
    <row r="421" spans="1:6" ht="24" x14ac:dyDescent="0.2">
      <c r="A421" s="55">
        <v>81</v>
      </c>
      <c r="B421" s="234" t="s">
        <v>845</v>
      </c>
      <c r="C421" s="52" t="s">
        <v>846</v>
      </c>
      <c r="D421" s="53">
        <f t="shared" ref="D421:E421" si="120">D422+D427+D430+D434+D435+D442+D447+D455</f>
        <v>420000</v>
      </c>
      <c r="E421" s="53">
        <f t="shared" si="120"/>
        <v>0</v>
      </c>
      <c r="F421" s="54">
        <f t="shared" si="119"/>
        <v>0</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420000</v>
      </c>
      <c r="E455" s="53">
        <f t="shared" si="127"/>
        <v>0</v>
      </c>
      <c r="F455" s="54">
        <f t="shared" si="119"/>
        <v>0</v>
      </c>
    </row>
    <row r="456" spans="1:6" ht="24" x14ac:dyDescent="0.2">
      <c r="A456" s="55" t="s">
        <v>915</v>
      </c>
      <c r="B456" s="234" t="s">
        <v>916</v>
      </c>
      <c r="C456" s="52" t="s">
        <v>915</v>
      </c>
      <c r="D456" s="244">
        <v>420000</v>
      </c>
      <c r="E456" s="244"/>
      <c r="F456" s="54">
        <f t="shared" si="119"/>
        <v>0</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0</v>
      </c>
      <c r="E484" s="53">
        <f t="shared" si="137"/>
        <v>0</v>
      </c>
      <c r="F484" s="54" t="str">
        <f t="shared" si="119"/>
        <v>-</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0</v>
      </c>
      <c r="E495" s="53">
        <f t="shared" si="140"/>
        <v>0</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7897842</v>
      </c>
      <c r="E528" s="53">
        <f t="shared" si="148"/>
        <v>7898760.8899999997</v>
      </c>
      <c r="F528" s="54">
        <f t="shared" si="119"/>
        <v>100.01163469717424</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7897842</v>
      </c>
      <c r="E593" s="53">
        <f t="shared" si="167"/>
        <v>7898760.8899999997</v>
      </c>
      <c r="F593" s="54">
        <f t="shared" si="119"/>
        <v>100.01163469717424</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7897842</v>
      </c>
      <c r="E605" s="53">
        <f t="shared" si="171"/>
        <v>7898760.8899999997</v>
      </c>
      <c r="F605" s="54">
        <f t="shared" si="119"/>
        <v>100.01163469717424</v>
      </c>
    </row>
    <row r="606" spans="1:6" ht="24" x14ac:dyDescent="0.2">
      <c r="A606" s="55">
        <v>5443</v>
      </c>
      <c r="B606" s="87" t="s">
        <v>1206</v>
      </c>
      <c r="C606" s="52" t="s">
        <v>1207</v>
      </c>
      <c r="D606" s="244">
        <v>7897842</v>
      </c>
      <c r="E606" s="244">
        <v>7898760.8899999997</v>
      </c>
      <c r="F606" s="54">
        <f t="shared" si="119"/>
        <v>100.01163469717424</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0</v>
      </c>
      <c r="E635" s="53">
        <f t="shared" si="178"/>
        <v>0</v>
      </c>
      <c r="F635" s="54" t="str">
        <f t="shared" si="119"/>
        <v>-</v>
      </c>
    </row>
    <row r="636" spans="1:6" ht="12.75" customHeight="1" x14ac:dyDescent="0.2">
      <c r="A636" s="55" t="s">
        <v>605</v>
      </c>
      <c r="B636" s="87" t="s">
        <v>1266</v>
      </c>
      <c r="C636" s="52" t="s">
        <v>1267</v>
      </c>
      <c r="D636" s="53">
        <f t="shared" ref="D636:E636" si="179">IF(D528-D420&gt;=0,D528-D420,0)</f>
        <v>7477842</v>
      </c>
      <c r="E636" s="53">
        <f t="shared" si="179"/>
        <v>7898760.8899999997</v>
      </c>
      <c r="F636" s="54">
        <f t="shared" si="119"/>
        <v>105.62888183516046</v>
      </c>
    </row>
    <row r="637" spans="1:6" ht="12.75" customHeight="1" x14ac:dyDescent="0.2">
      <c r="A637" s="55">
        <v>92213</v>
      </c>
      <c r="B637" s="87" t="s">
        <v>1268</v>
      </c>
      <c r="C637" s="52" t="s">
        <v>1269</v>
      </c>
      <c r="D637" s="244">
        <v>25642999</v>
      </c>
      <c r="E637" s="244">
        <v>18165157.039999999</v>
      </c>
      <c r="F637" s="54">
        <f t="shared" si="119"/>
        <v>70.838660641838331</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100810489</v>
      </c>
      <c r="E639" s="53">
        <f t="shared" si="180"/>
        <v>87767087.549999997</v>
      </c>
      <c r="F639" s="54">
        <f t="shared" si="119"/>
        <v>87.061463961354264</v>
      </c>
    </row>
    <row r="640" spans="1:6" ht="12.75" customHeight="1" x14ac:dyDescent="0.2">
      <c r="A640" s="55" t="s">
        <v>605</v>
      </c>
      <c r="B640" s="87" t="s">
        <v>1274</v>
      </c>
      <c r="C640" s="52" t="s">
        <v>1275</v>
      </c>
      <c r="D640" s="53">
        <f t="shared" ref="D640:E640" si="181">D413+D528</f>
        <v>80534441</v>
      </c>
      <c r="E640" s="53">
        <f t="shared" si="181"/>
        <v>86066676.090000004</v>
      </c>
      <c r="F640" s="54">
        <f t="shared" si="119"/>
        <v>106.86940273168346</v>
      </c>
    </row>
    <row r="641" spans="1:6" ht="12.75" customHeight="1" x14ac:dyDescent="0.2">
      <c r="A641" s="55" t="s">
        <v>605</v>
      </c>
      <c r="B641" s="87" t="s">
        <v>1276</v>
      </c>
      <c r="C641" s="52" t="s">
        <v>1277</v>
      </c>
      <c r="D641" s="53">
        <f t="shared" ref="D641:E641" si="182">IF(D639&gt;=D640,D639-D640,0)</f>
        <v>20276048</v>
      </c>
      <c r="E641" s="53">
        <f t="shared" si="182"/>
        <v>1700411.4599999934</v>
      </c>
      <c r="F641" s="54">
        <f t="shared" si="119"/>
        <v>8.3863061480225021</v>
      </c>
    </row>
    <row r="642" spans="1:6" ht="12.75" customHeight="1" x14ac:dyDescent="0.2">
      <c r="A642" s="55" t="s">
        <v>605</v>
      </c>
      <c r="B642" s="87" t="s">
        <v>1278</v>
      </c>
      <c r="C642" s="52" t="s">
        <v>1279</v>
      </c>
      <c r="D642" s="53">
        <f t="shared" ref="D642:E642" si="183">IF(D640&gt;=D639,D640-D639,0)</f>
        <v>0</v>
      </c>
      <c r="E642" s="53">
        <f t="shared" si="183"/>
        <v>0</v>
      </c>
      <c r="F642" s="54" t="str">
        <f t="shared" si="119"/>
        <v>-</v>
      </c>
    </row>
    <row r="643" spans="1:6" ht="24" x14ac:dyDescent="0.2">
      <c r="A643" s="62" t="s">
        <v>1280</v>
      </c>
      <c r="B643" s="87" t="s">
        <v>1281</v>
      </c>
      <c r="C643" s="63" t="s">
        <v>1280</v>
      </c>
      <c r="D643" s="53">
        <f t="shared" ref="D643:E643" si="184">IF(D416-D417+D637-D638&gt;=0,D416-D417+D637-D638,0)</f>
        <v>0</v>
      </c>
      <c r="E643" s="53">
        <f t="shared" si="184"/>
        <v>3833760.8000000045</v>
      </c>
      <c r="F643" s="54" t="str">
        <f t="shared" si="119"/>
        <v>-</v>
      </c>
    </row>
    <row r="644" spans="1:6" ht="24" x14ac:dyDescent="0.2">
      <c r="A644" s="62" t="s">
        <v>1282</v>
      </c>
      <c r="B644" s="87" t="s">
        <v>1283</v>
      </c>
      <c r="C644" s="63" t="s">
        <v>1282</v>
      </c>
      <c r="D644" s="53">
        <f t="shared" ref="D644:E644" si="185">IF(D417-D416+D638-D637&gt;=0,D417-D416+D638-D637,0)</f>
        <v>16435227</v>
      </c>
      <c r="E644" s="53">
        <f t="shared" si="185"/>
        <v>0</v>
      </c>
      <c r="F644" s="54">
        <f t="shared" si="119"/>
        <v>0</v>
      </c>
    </row>
    <row r="645" spans="1:6" ht="24" x14ac:dyDescent="0.2">
      <c r="A645" s="55" t="s">
        <v>605</v>
      </c>
      <c r="B645" s="87" t="s">
        <v>1284</v>
      </c>
      <c r="C645" s="52" t="s">
        <v>1285</v>
      </c>
      <c r="D645" s="53">
        <f t="shared" ref="D645:E645" si="186">IF(D641+D643-D642-D644&gt;=0,D641+D643-D642-D644,0)</f>
        <v>3840821</v>
      </c>
      <c r="E645" s="53">
        <f t="shared" si="186"/>
        <v>5534172.2599999979</v>
      </c>
      <c r="F645" s="54">
        <f t="shared" si="119"/>
        <v>144.08826290004137</v>
      </c>
    </row>
    <row r="646" spans="1:6" ht="24" x14ac:dyDescent="0.2">
      <c r="A646" s="55" t="s">
        <v>605</v>
      </c>
      <c r="B646" s="87" t="s">
        <v>1286</v>
      </c>
      <c r="C646" s="52" t="s">
        <v>1287</v>
      </c>
      <c r="D646" s="53">
        <f t="shared" ref="D646:E646" si="187">IF(D642+D644-D641-D643&gt;=0,D642+D644-D641-D643,0)</f>
        <v>0</v>
      </c>
      <c r="E646" s="53">
        <f t="shared" si="187"/>
        <v>0</v>
      </c>
      <c r="F646" s="54" t="str">
        <f t="shared" si="119"/>
        <v>-</v>
      </c>
    </row>
    <row r="647" spans="1:6" ht="24" x14ac:dyDescent="0.2">
      <c r="A647" s="57" t="s">
        <v>1288</v>
      </c>
      <c r="B647" s="235" t="s">
        <v>1289</v>
      </c>
      <c r="C647" s="58" t="s">
        <v>1288</v>
      </c>
      <c r="D647" s="245">
        <v>3728043</v>
      </c>
      <c r="E647" s="245">
        <v>4158013.66</v>
      </c>
      <c r="F647" s="59">
        <f t="shared" si="119"/>
        <v>111.53341471651481</v>
      </c>
    </row>
    <row r="648" spans="1:6" s="77" customFormat="1" ht="20.100000000000001" customHeight="1" x14ac:dyDescent="0.2">
      <c r="A648" s="354" t="s">
        <v>1290</v>
      </c>
      <c r="B648" s="355"/>
      <c r="C648" s="221"/>
      <c r="D648" s="60"/>
      <c r="E648" s="60"/>
      <c r="F648" s="61"/>
    </row>
    <row r="649" spans="1:6" ht="12.75" customHeight="1" x14ac:dyDescent="0.2">
      <c r="A649" s="55">
        <v>11</v>
      </c>
      <c r="B649" s="87" t="s">
        <v>1291</v>
      </c>
      <c r="C649" s="52" t="s">
        <v>1292</v>
      </c>
      <c r="D649" s="244">
        <v>4694938</v>
      </c>
      <c r="E649" s="244">
        <v>5569972.2999999998</v>
      </c>
      <c r="F649" s="54">
        <f t="shared" ref="F649:F724" si="188">IF(D649&lt;&gt;0,IF(E649/D649&gt;=100,"&gt;&gt;100",E649/D649*100),"-")</f>
        <v>118.63782439725507</v>
      </c>
    </row>
    <row r="650" spans="1:6" ht="12.75" customHeight="1" x14ac:dyDescent="0.2">
      <c r="A650" s="55" t="s">
        <v>1293</v>
      </c>
      <c r="B650" s="87" t="s">
        <v>1294</v>
      </c>
      <c r="C650" s="52" t="s">
        <v>1293</v>
      </c>
      <c r="D650" s="244">
        <v>68736005</v>
      </c>
      <c r="E650" s="244">
        <v>42062843.899999999</v>
      </c>
      <c r="F650" s="54">
        <f t="shared" si="188"/>
        <v>61.194775431013191</v>
      </c>
    </row>
    <row r="651" spans="1:6" ht="12.75" customHeight="1" x14ac:dyDescent="0.2">
      <c r="A651" s="55" t="s">
        <v>1295</v>
      </c>
      <c r="B651" s="87" t="s">
        <v>1296</v>
      </c>
      <c r="C651" s="52" t="s">
        <v>1295</v>
      </c>
      <c r="D651" s="244">
        <v>67860971</v>
      </c>
      <c r="E651" s="244">
        <v>40681076.25</v>
      </c>
      <c r="F651" s="54">
        <f t="shared" si="188"/>
        <v>59.947677804374479</v>
      </c>
    </row>
    <row r="652" spans="1:6" ht="24" x14ac:dyDescent="0.2">
      <c r="A652" s="55">
        <v>11</v>
      </c>
      <c r="B652" s="87" t="s">
        <v>1297</v>
      </c>
      <c r="C652" s="52" t="s">
        <v>1298</v>
      </c>
      <c r="D652" s="53">
        <f t="shared" ref="D652:E652" si="189">+D649+D650-D651</f>
        <v>5569972</v>
      </c>
      <c r="E652" s="53">
        <f t="shared" si="189"/>
        <v>6951739.9499999955</v>
      </c>
      <c r="F652" s="54">
        <f t="shared" si="188"/>
        <v>124.80744876275851</v>
      </c>
    </row>
    <row r="653" spans="1:6" ht="24" x14ac:dyDescent="0.2">
      <c r="A653" s="55" t="s">
        <v>605</v>
      </c>
      <c r="B653" s="87" t="s">
        <v>1299</v>
      </c>
      <c r="C653" s="52" t="s">
        <v>1300</v>
      </c>
      <c r="D653" s="266"/>
      <c r="E653" s="266"/>
      <c r="F653" s="54" t="str">
        <f t="shared" si="188"/>
        <v>-</v>
      </c>
    </row>
    <row r="654" spans="1:6" ht="24" x14ac:dyDescent="0.2">
      <c r="A654" s="55" t="s">
        <v>605</v>
      </c>
      <c r="B654" s="87" t="s">
        <v>1301</v>
      </c>
      <c r="C654" s="52" t="s">
        <v>1302</v>
      </c>
      <c r="D654" s="266">
        <v>257</v>
      </c>
      <c r="E654" s="266">
        <v>258</v>
      </c>
      <c r="F654" s="54">
        <f t="shared" si="188"/>
        <v>100.38910505836576</v>
      </c>
    </row>
    <row r="655" spans="1:6" ht="12.75" customHeight="1" x14ac:dyDescent="0.2">
      <c r="A655" s="55" t="s">
        <v>605</v>
      </c>
      <c r="B655" s="87" t="s">
        <v>1303</v>
      </c>
      <c r="C655" s="52" t="s">
        <v>1304</v>
      </c>
      <c r="D655" s="266"/>
      <c r="E655" s="266"/>
      <c r="F655" s="54" t="str">
        <f t="shared" si="188"/>
        <v>-</v>
      </c>
    </row>
    <row r="656" spans="1:6" ht="12.75" customHeight="1" x14ac:dyDescent="0.2">
      <c r="A656" s="55" t="s">
        <v>605</v>
      </c>
      <c r="B656" s="87" t="s">
        <v>1305</v>
      </c>
      <c r="C656" s="52" t="s">
        <v>1306</v>
      </c>
      <c r="D656" s="266">
        <v>251</v>
      </c>
      <c r="E656" s="266">
        <v>251</v>
      </c>
      <c r="F656" s="54">
        <f t="shared" si="188"/>
        <v>100</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c r="E660" s="244"/>
      <c r="F660" s="54" t="str">
        <f t="shared" si="188"/>
        <v>-</v>
      </c>
    </row>
    <row r="661" spans="1:6" ht="12.75" customHeight="1" x14ac:dyDescent="0.2">
      <c r="A661" s="55">
        <v>63311</v>
      </c>
      <c r="B661" s="87" t="s">
        <v>1316</v>
      </c>
      <c r="C661" s="52" t="s">
        <v>1317</v>
      </c>
      <c r="D661" s="244"/>
      <c r="E661" s="244"/>
      <c r="F661" s="54" t="str">
        <f t="shared" si="188"/>
        <v>-</v>
      </c>
    </row>
    <row r="662" spans="1:6" ht="12.75" customHeight="1" x14ac:dyDescent="0.2">
      <c r="A662" s="55">
        <v>63312</v>
      </c>
      <c r="B662" s="87" t="s">
        <v>1318</v>
      </c>
      <c r="C662" s="52" t="s">
        <v>1319</v>
      </c>
      <c r="D662" s="244"/>
      <c r="E662" s="244"/>
      <c r="F662" s="54" t="str">
        <f t="shared" si="188"/>
        <v>-</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c r="E665" s="244"/>
      <c r="F665" s="54" t="str">
        <f t="shared" si="188"/>
        <v>-</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c r="E669" s="244"/>
      <c r="F669" s="54" t="str">
        <f t="shared" si="188"/>
        <v>-</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c r="F673" s="54" t="str">
        <f t="shared" si="188"/>
        <v>-</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c r="E675" s="244"/>
      <c r="F675" s="54" t="str">
        <f t="shared" si="188"/>
        <v>-</v>
      </c>
    </row>
    <row r="676" spans="1:6" ht="24" x14ac:dyDescent="0.2">
      <c r="A676" s="55">
        <v>63613</v>
      </c>
      <c r="B676" s="234" t="s">
        <v>1346</v>
      </c>
      <c r="C676" s="52" t="s">
        <v>1347</v>
      </c>
      <c r="D676" s="244">
        <v>10000</v>
      </c>
      <c r="E676" s="244"/>
      <c r="F676" s="54">
        <f t="shared" si="188"/>
        <v>0</v>
      </c>
    </row>
    <row r="677" spans="1:6" ht="24" x14ac:dyDescent="0.2">
      <c r="A677" s="55">
        <v>63622</v>
      </c>
      <c r="B677" s="234" t="s">
        <v>1348</v>
      </c>
      <c r="C677" s="52" t="s">
        <v>1349</v>
      </c>
      <c r="D677" s="244"/>
      <c r="E677" s="244"/>
      <c r="F677" s="54" t="str">
        <f t="shared" si="188"/>
        <v>-</v>
      </c>
    </row>
    <row r="678" spans="1:6" ht="24" x14ac:dyDescent="0.2">
      <c r="A678" s="55">
        <v>63623</v>
      </c>
      <c r="B678" s="234" t="s">
        <v>1350</v>
      </c>
      <c r="C678" s="52" t="s">
        <v>1351</v>
      </c>
      <c r="D678" s="244"/>
      <c r="E678" s="244"/>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c r="E694" s="244"/>
      <c r="F694" s="54" t="str">
        <f t="shared" si="188"/>
        <v>-</v>
      </c>
    </row>
    <row r="695" spans="1:6" ht="12.75" customHeight="1" x14ac:dyDescent="0.2">
      <c r="A695" s="55">
        <v>63812</v>
      </c>
      <c r="B695" s="234" t="s">
        <v>1369</v>
      </c>
      <c r="C695" s="52" t="s">
        <v>1370</v>
      </c>
      <c r="D695" s="244">
        <v>78230</v>
      </c>
      <c r="E695" s="244"/>
      <c r="F695" s="54">
        <f t="shared" si="188"/>
        <v>0</v>
      </c>
    </row>
    <row r="696" spans="1:6" ht="24" x14ac:dyDescent="0.2">
      <c r="A696" s="55" t="s">
        <v>1371</v>
      </c>
      <c r="B696" s="234" t="s">
        <v>1372</v>
      </c>
      <c r="C696" s="52" t="s">
        <v>1371</v>
      </c>
      <c r="D696" s="244">
        <v>43739</v>
      </c>
      <c r="E696" s="244">
        <v>662005.36</v>
      </c>
      <c r="F696" s="54">
        <f t="shared" si="188"/>
        <v>1513.5356546788908</v>
      </c>
    </row>
    <row r="697" spans="1:6" ht="24" x14ac:dyDescent="0.2">
      <c r="A697" s="55" t="s">
        <v>1373</v>
      </c>
      <c r="B697" s="234" t="s">
        <v>1374</v>
      </c>
      <c r="C697" s="52" t="s">
        <v>1373</v>
      </c>
      <c r="D697" s="244">
        <v>137995</v>
      </c>
      <c r="E697" s="244"/>
      <c r="F697" s="54">
        <f t="shared" si="188"/>
        <v>0</v>
      </c>
    </row>
    <row r="698" spans="1:6" ht="12.75" customHeight="1" x14ac:dyDescent="0.2">
      <c r="A698" s="55">
        <v>63821</v>
      </c>
      <c r="B698" s="234" t="s">
        <v>1375</v>
      </c>
      <c r="C698" s="52" t="s">
        <v>1376</v>
      </c>
      <c r="D698" s="244"/>
      <c r="E698" s="244"/>
      <c r="F698" s="54" t="str">
        <f t="shared" si="188"/>
        <v>-</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v>3926436</v>
      </c>
      <c r="E710" s="244">
        <v>3722246.54</v>
      </c>
      <c r="F710" s="54">
        <f t="shared" si="188"/>
        <v>94.79962337346133</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v>28538</v>
      </c>
      <c r="E712" s="244">
        <v>7295</v>
      </c>
      <c r="F712" s="54">
        <f t="shared" si="188"/>
        <v>25.562408017380335</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v>59906</v>
      </c>
      <c r="E716" s="244">
        <v>94303.15</v>
      </c>
      <c r="F716" s="54">
        <f t="shared" si="188"/>
        <v>157.41853904450304</v>
      </c>
    </row>
    <row r="717" spans="1:6" ht="12.75" customHeight="1" x14ac:dyDescent="0.2">
      <c r="A717" s="55">
        <v>31215</v>
      </c>
      <c r="B717" s="87" t="s">
        <v>1410</v>
      </c>
      <c r="C717" s="52" t="s">
        <v>1411</v>
      </c>
      <c r="D717" s="244">
        <v>14967</v>
      </c>
      <c r="E717" s="244">
        <v>71277.59</v>
      </c>
      <c r="F717" s="54">
        <f t="shared" si="188"/>
        <v>476.2316429478185</v>
      </c>
    </row>
    <row r="718" spans="1:6" ht="12.75" customHeight="1" x14ac:dyDescent="0.2">
      <c r="A718" s="55">
        <v>32121</v>
      </c>
      <c r="B718" s="87" t="s">
        <v>1412</v>
      </c>
      <c r="C718" s="52" t="s">
        <v>1413</v>
      </c>
      <c r="D718" s="244">
        <v>652494</v>
      </c>
      <c r="E718" s="244">
        <v>675598.19</v>
      </c>
      <c r="F718" s="54">
        <f t="shared" si="188"/>
        <v>103.54090459069354</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v>4300</v>
      </c>
      <c r="E720" s="244">
        <v>81900</v>
      </c>
      <c r="F720" s="54">
        <f t="shared" si="188"/>
        <v>1904.6511627906978</v>
      </c>
    </row>
    <row r="721" spans="1:6" ht="12.75" customHeight="1" x14ac:dyDescent="0.2">
      <c r="A721" s="55" t="s">
        <v>1418</v>
      </c>
      <c r="B721" s="87" t="s">
        <v>1419</v>
      </c>
      <c r="C721" s="52" t="s">
        <v>1418</v>
      </c>
      <c r="D721" s="244">
        <v>213777</v>
      </c>
      <c r="E721" s="244">
        <v>79166.78</v>
      </c>
      <c r="F721" s="54">
        <f t="shared" si="188"/>
        <v>37.032412280086255</v>
      </c>
    </row>
    <row r="722" spans="1:6" ht="12.75" customHeight="1" x14ac:dyDescent="0.2">
      <c r="A722" s="55" t="s">
        <v>1420</v>
      </c>
      <c r="B722" s="87" t="s">
        <v>1421</v>
      </c>
      <c r="C722" s="52" t="s">
        <v>1420</v>
      </c>
      <c r="D722" s="244">
        <v>2099866</v>
      </c>
      <c r="E722" s="244">
        <v>2352638.64</v>
      </c>
      <c r="F722" s="54">
        <f t="shared" si="188"/>
        <v>112.03756049195522</v>
      </c>
    </row>
    <row r="723" spans="1:6" ht="12.75" customHeight="1" x14ac:dyDescent="0.2">
      <c r="A723" s="55" t="s">
        <v>1422</v>
      </c>
      <c r="B723" s="87" t="s">
        <v>1423</v>
      </c>
      <c r="C723" s="52" t="s">
        <v>1422</v>
      </c>
      <c r="D723" s="244">
        <v>445333</v>
      </c>
      <c r="E723" s="244">
        <v>583261.47</v>
      </c>
      <c r="F723" s="54">
        <f t="shared" si="188"/>
        <v>130.97198500897079</v>
      </c>
    </row>
    <row r="724" spans="1:6" ht="12.75" customHeight="1" x14ac:dyDescent="0.2">
      <c r="A724" s="55" t="s">
        <v>1424</v>
      </c>
      <c r="B724" s="87" t="s">
        <v>1425</v>
      </c>
      <c r="C724" s="52" t="s">
        <v>1424</v>
      </c>
      <c r="D724" s="244"/>
      <c r="E724" s="244"/>
      <c r="F724" s="54" t="str">
        <f t="shared" si="188"/>
        <v>-</v>
      </c>
    </row>
    <row r="725" spans="1:6" ht="12.75" customHeight="1" x14ac:dyDescent="0.2">
      <c r="A725" s="55">
        <v>32911</v>
      </c>
      <c r="B725" s="87" t="s">
        <v>1426</v>
      </c>
      <c r="C725" s="52" t="s">
        <v>1427</v>
      </c>
      <c r="D725" s="244"/>
      <c r="E725" s="244"/>
      <c r="F725" s="54" t="str">
        <f t="shared" ref="F725:F979" si="190">IF(D725&lt;&gt;0,IF(E725/D725&gt;=100,"&gt;&gt;100",E725/D725*100),"-")</f>
        <v>-</v>
      </c>
    </row>
    <row r="726" spans="1:6" ht="12.75" customHeight="1" x14ac:dyDescent="0.2">
      <c r="A726" s="55" t="s">
        <v>1428</v>
      </c>
      <c r="B726" s="87" t="s">
        <v>1429</v>
      </c>
      <c r="C726" s="52" t="s">
        <v>1428</v>
      </c>
      <c r="D726" s="244"/>
      <c r="E726" s="244"/>
      <c r="F726" s="54" t="str">
        <f t="shared" si="190"/>
        <v>-</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v>710134</v>
      </c>
      <c r="E742" s="244">
        <v>490111.47</v>
      </c>
      <c r="F742" s="54">
        <f t="shared" si="190"/>
        <v>69.016758808900846</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v>24000</v>
      </c>
      <c r="E791" s="244">
        <v>167388.44</v>
      </c>
      <c r="F791" s="54">
        <f t="shared" si="190"/>
        <v>697.4518333333333</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c r="E816" s="244"/>
      <c r="F816" s="54" t="str">
        <f t="shared" si="190"/>
        <v>-</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v>711200</v>
      </c>
      <c r="E819" s="244">
        <v>1311644</v>
      </c>
      <c r="F819" s="54">
        <f t="shared" si="190"/>
        <v>184.42688413948255</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v>31060</v>
      </c>
      <c r="E823" s="244">
        <v>60031.97</v>
      </c>
      <c r="F823" s="54">
        <f t="shared" si="190"/>
        <v>193.27743077913715</v>
      </c>
    </row>
    <row r="824" spans="1:6" ht="12.75" customHeight="1" x14ac:dyDescent="0.2">
      <c r="A824" s="55">
        <v>37221</v>
      </c>
      <c r="B824" s="87" t="s">
        <v>1624</v>
      </c>
      <c r="C824" s="52" t="s">
        <v>1625</v>
      </c>
      <c r="D824" s="244"/>
      <c r="E824" s="244"/>
      <c r="F824" s="54" t="str">
        <f t="shared" si="190"/>
        <v>-</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c r="E826" s="244"/>
      <c r="F826" s="54" t="str">
        <f t="shared" si="190"/>
        <v>-</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c r="E828" s="244"/>
      <c r="F828" s="54" t="str">
        <f t="shared" si="190"/>
        <v>-</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c r="E954" s="244">
        <v>7867470</v>
      </c>
      <c r="F954" s="54" t="str">
        <f t="shared" si="190"/>
        <v>-</v>
      </c>
    </row>
    <row r="955" spans="1:6" ht="24" x14ac:dyDescent="0.2">
      <c r="A955" s="55" t="s">
        <v>1885</v>
      </c>
      <c r="B955" s="87" t="s">
        <v>1886</v>
      </c>
      <c r="C955" s="52" t="s">
        <v>1885</v>
      </c>
      <c r="D955" s="244"/>
      <c r="E955" s="244">
        <v>31290.89</v>
      </c>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50" t="s">
        <v>1941</v>
      </c>
      <c r="B983" s="351"/>
      <c r="C983" s="68"/>
      <c r="D983" s="75"/>
      <c r="E983" s="75"/>
      <c r="F983" s="76"/>
    </row>
    <row r="984" spans="1:6" ht="39" customHeight="1" x14ac:dyDescent="0.2">
      <c r="A984" s="202" t="s">
        <v>1942</v>
      </c>
      <c r="B984" s="198" t="s">
        <v>40</v>
      </c>
      <c r="C984" s="222" t="s">
        <v>41</v>
      </c>
      <c r="D984" s="67" t="s">
        <v>1943</v>
      </c>
      <c r="E984" s="69" t="s">
        <v>1944</v>
      </c>
      <c r="F984" s="67" t="s">
        <v>51</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8"/>
      <c r="E994" s="349"/>
      <c r="F994" s="73"/>
    </row>
    <row r="995" spans="1:6" ht="15" customHeight="1" x14ac:dyDescent="0.2">
      <c r="A995" s="190"/>
      <c r="B995" s="213"/>
      <c r="C995" s="223"/>
      <c r="D995" s="348"/>
      <c r="E995" s="349"/>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62" zoomScale="150" zoomScaleNormal="150" workbookViewId="0">
      <selection activeCell="K296" sqref="K296"/>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30" width="14.42578125" style="90" customWidth="1"/>
    <col min="31" max="16384" width="14.42578125" style="90"/>
  </cols>
  <sheetData>
    <row r="1" spans="1:25" ht="15" customHeight="1" x14ac:dyDescent="0.2">
      <c r="A1" s="298"/>
      <c r="B1" s="299"/>
      <c r="C1" s="298"/>
      <c r="D1" s="300"/>
      <c r="E1" s="300"/>
      <c r="F1" s="300"/>
    </row>
    <row r="2" spans="1:25" ht="50.1" customHeight="1" x14ac:dyDescent="0.25">
      <c r="A2" s="356" t="s">
        <v>32</v>
      </c>
      <c r="B2" s="357"/>
      <c r="C2" s="357"/>
      <c r="D2" s="357"/>
      <c r="E2" s="357"/>
      <c r="F2" s="357"/>
      <c r="G2" s="89"/>
      <c r="H2" s="89"/>
      <c r="I2" s="89"/>
      <c r="J2" s="89"/>
      <c r="K2" s="89"/>
      <c r="L2" s="89"/>
      <c r="M2" s="89"/>
      <c r="N2" s="89"/>
      <c r="O2" s="89"/>
      <c r="P2" s="89"/>
      <c r="Q2" s="89"/>
      <c r="R2" s="89"/>
      <c r="S2" s="89"/>
      <c r="T2" s="89"/>
      <c r="U2" s="89"/>
      <c r="V2" s="89"/>
      <c r="W2" s="89"/>
      <c r="X2" s="89"/>
    </row>
    <row r="3" spans="1:25" s="227" customFormat="1" ht="48" customHeight="1" x14ac:dyDescent="0.2">
      <c r="A3" s="301" t="s">
        <v>48</v>
      </c>
      <c r="B3" s="302" t="s">
        <v>40</v>
      </c>
      <c r="C3" s="303" t="s">
        <v>41</v>
      </c>
      <c r="D3" s="304" t="s">
        <v>1963</v>
      </c>
      <c r="E3" s="302" t="s">
        <v>1964</v>
      </c>
      <c r="F3" s="305" t="s">
        <v>51</v>
      </c>
    </row>
    <row r="4" spans="1:25" s="226" customFormat="1" ht="12" customHeight="1" x14ac:dyDescent="0.2">
      <c r="A4" s="287">
        <v>1</v>
      </c>
      <c r="B4" s="288">
        <v>2</v>
      </c>
      <c r="C4" s="289" t="s">
        <v>52</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9" t="s">
        <v>1965</v>
      </c>
      <c r="B5" s="360"/>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445946612</v>
      </c>
      <c r="E6" s="231">
        <f t="shared" si="0"/>
        <v>434908434</v>
      </c>
      <c r="F6" s="232">
        <f t="shared" ref="F6:F260" si="1">IF(D6&gt;0,IF(E6/D6&gt;=100,"&gt;&gt;100",E6/D6*100),"-")</f>
        <v>97.524775902995316</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429106649</v>
      </c>
      <c r="E7" s="106">
        <f t="shared" si="2"/>
        <v>415663383.69</v>
      </c>
      <c r="F7" s="95">
        <f t="shared" si="1"/>
        <v>96.867150546063897</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74581652</v>
      </c>
      <c r="E8" s="106">
        <f>E9+E10-E11</f>
        <v>74593479.149999991</v>
      </c>
      <c r="F8" s="95">
        <f t="shared" si="1"/>
        <v>100.01585798877181</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v>64482279</v>
      </c>
      <c r="E9" s="249">
        <v>64482278.909999996</v>
      </c>
      <c r="F9" s="95">
        <f t="shared" si="1"/>
        <v>99.999999860426769</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v>10217381</v>
      </c>
      <c r="E10" s="249">
        <v>10229208.16</v>
      </c>
      <c r="F10" s="95">
        <f t="shared" si="1"/>
        <v>100.11575529971917</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v>118008</v>
      </c>
      <c r="E11" s="249">
        <v>118007.92</v>
      </c>
      <c r="F11" s="95">
        <f t="shared" si="1"/>
        <v>99.999932207985893</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354443580</v>
      </c>
      <c r="E12" s="106">
        <f t="shared" si="3"/>
        <v>340988488.11000001</v>
      </c>
      <c r="F12" s="95">
        <f t="shared" si="1"/>
        <v>96.203883311978743</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304186077</v>
      </c>
      <c r="E13" s="106">
        <f t="shared" si="4"/>
        <v>300009697.68000001</v>
      </c>
      <c r="F13" s="95">
        <f t="shared" si="1"/>
        <v>98.627031400914518</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v>4521740</v>
      </c>
      <c r="E14" s="249">
        <v>4521739.79</v>
      </c>
      <c r="F14" s="95">
        <f t="shared" si="1"/>
        <v>99.999995355770125</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v>336476965</v>
      </c>
      <c r="E15" s="249">
        <v>336826750.48000002</v>
      </c>
      <c r="F15" s="95">
        <f t="shared" si="1"/>
        <v>100.10395525292498</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v>1163883</v>
      </c>
      <c r="E17" s="249">
        <v>1163883.3999999999</v>
      </c>
      <c r="F17" s="95">
        <f t="shared" si="1"/>
        <v>100.00003436771566</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v>37976511</v>
      </c>
      <c r="E18" s="249">
        <v>42502675.990000002</v>
      </c>
      <c r="F18" s="95">
        <f t="shared" si="1"/>
        <v>111.9183275946545</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44685534</v>
      </c>
      <c r="E19" s="106">
        <f t="shared" si="5"/>
        <v>35440550.539999992</v>
      </c>
      <c r="F19" s="95">
        <f t="shared" si="1"/>
        <v>79.311014924874783</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v>49956054</v>
      </c>
      <c r="E20" s="249">
        <v>50813330.920000002</v>
      </c>
      <c r="F20" s="95">
        <f t="shared" si="1"/>
        <v>101.71606212131967</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v>2813563</v>
      </c>
      <c r="E21" s="249">
        <v>2823250.22</v>
      </c>
      <c r="F21" s="95">
        <f t="shared" si="1"/>
        <v>100.34430435714432</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v>26360414</v>
      </c>
      <c r="E22" s="249">
        <v>26378683.640000001</v>
      </c>
      <c r="F22" s="95">
        <f t="shared" si="1"/>
        <v>100.069307105723</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v>8793755</v>
      </c>
      <c r="E23" s="249">
        <v>9013081.6300000008</v>
      </c>
      <c r="F23" s="95">
        <f t="shared" si="1"/>
        <v>102.49411804172395</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v>6106968</v>
      </c>
      <c r="E24" s="249">
        <v>6892334.1399999997</v>
      </c>
      <c r="F24" s="95">
        <f t="shared" si="1"/>
        <v>112.86016465126391</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v>319472</v>
      </c>
      <c r="E25" s="249">
        <v>319472.13</v>
      </c>
      <c r="F25" s="95">
        <f t="shared" si="1"/>
        <v>100.00004069214204</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v>18287317</v>
      </c>
      <c r="E26" s="249">
        <v>18455565.300000001</v>
      </c>
      <c r="F26" s="95">
        <f t="shared" si="1"/>
        <v>100.92002725167393</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v>67952009</v>
      </c>
      <c r="E28" s="249">
        <v>79255167.439999998</v>
      </c>
      <c r="F28" s="95">
        <f t="shared" si="1"/>
        <v>116.63403129111312</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797765</v>
      </c>
      <c r="E29" s="106">
        <f t="shared" si="6"/>
        <v>683761.73000000231</v>
      </c>
      <c r="F29" s="95">
        <f t="shared" si="1"/>
        <v>85.709667633952648</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v>1086247</v>
      </c>
      <c r="E30" s="249">
        <v>1097625.1399999999</v>
      </c>
      <c r="F30" s="95">
        <f t="shared" si="1"/>
        <v>101.0474726282328</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v>9079208</v>
      </c>
      <c r="E32" s="249">
        <v>9070425.1300000008</v>
      </c>
      <c r="F32" s="95">
        <f t="shared" si="1"/>
        <v>99.903263919055505</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v>9367690</v>
      </c>
      <c r="E34" s="249">
        <v>9484288.5399999991</v>
      </c>
      <c r="F34" s="95">
        <f t="shared" si="1"/>
        <v>101.24468828494537</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4294504</v>
      </c>
      <c r="E35" s="106">
        <f t="shared" si="7"/>
        <v>4374818.83</v>
      </c>
      <c r="F35" s="95">
        <f t="shared" si="1"/>
        <v>101.87017709146389</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v>3256592</v>
      </c>
      <c r="E36" s="249">
        <v>3290359.09</v>
      </c>
      <c r="F36" s="95">
        <f t="shared" si="1"/>
        <v>101.0368842642861</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v>1068180</v>
      </c>
      <c r="E37" s="249">
        <v>1068180.5</v>
      </c>
      <c r="F37" s="95">
        <f t="shared" si="1"/>
        <v>100.00004680859031</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c r="E39" s="249">
        <v>46547.24</v>
      </c>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v>30268</v>
      </c>
      <c r="E40" s="249">
        <v>30268</v>
      </c>
      <c r="F40" s="95">
        <f t="shared" si="1"/>
        <v>100</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181</v>
      </c>
      <c r="E41" s="106">
        <f t="shared" si="8"/>
        <v>140.8300000000163</v>
      </c>
      <c r="F41" s="95">
        <f t="shared" si="1"/>
        <v>77.806629834263148</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v>166575</v>
      </c>
      <c r="E42" s="249">
        <v>165663.07</v>
      </c>
      <c r="F42" s="95">
        <f t="shared" si="1"/>
        <v>99.45254089749362</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v>166394</v>
      </c>
      <c r="E44" s="249">
        <v>165522.23999999999</v>
      </c>
      <c r="F44" s="95">
        <f t="shared" si="1"/>
        <v>99.47608687813262</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479519</v>
      </c>
      <c r="E45" s="106">
        <f t="shared" si="9"/>
        <v>479518.5</v>
      </c>
      <c r="F45" s="95">
        <f t="shared" si="1"/>
        <v>99.999895728844947</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v>693467</v>
      </c>
      <c r="E47" s="249">
        <v>693466.76</v>
      </c>
      <c r="F47" s="95">
        <f t="shared" si="1"/>
        <v>99.999965391287546</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v>45950</v>
      </c>
      <c r="E48" s="249">
        <v>45950</v>
      </c>
      <c r="F48" s="95">
        <f t="shared" si="1"/>
        <v>100</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v>259898</v>
      </c>
      <c r="E50" s="249">
        <v>259898.26</v>
      </c>
      <c r="F50" s="95">
        <f t="shared" si="1"/>
        <v>100.00010003924618</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v>48800</v>
      </c>
      <c r="E51" s="249">
        <v>48800</v>
      </c>
      <c r="F51" s="95">
        <f t="shared" si="1"/>
        <v>100</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v>4548885</v>
      </c>
      <c r="E54" s="249">
        <v>4551167.8899999997</v>
      </c>
      <c r="F54" s="95">
        <f t="shared" si="1"/>
        <v>100.05018570484853</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v>4548885</v>
      </c>
      <c r="E55" s="249">
        <v>4551167.8899999997</v>
      </c>
      <c r="F55" s="95">
        <f t="shared" si="1"/>
        <v>100.05018570484853</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25547</v>
      </c>
      <c r="E56" s="106">
        <f t="shared" si="11"/>
        <v>25546.799999999999</v>
      </c>
      <c r="F56" s="95">
        <f t="shared" si="1"/>
        <v>99.999217129212823</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v>25547</v>
      </c>
      <c r="E57" s="249">
        <v>25546.799999999999</v>
      </c>
      <c r="F57" s="95">
        <f t="shared" si="1"/>
        <v>99.999217129212823</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7070</v>
      </c>
      <c r="E63" s="106">
        <f t="shared" si="12"/>
        <v>7069.63</v>
      </c>
      <c r="F63" s="95">
        <f t="shared" si="1"/>
        <v>99.994766619519098</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v>7070</v>
      </c>
      <c r="E64" s="249">
        <v>7069.63</v>
      </c>
      <c r="F64" s="95">
        <f t="shared" si="1"/>
        <v>99.994766619519098</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16839963</v>
      </c>
      <c r="E68" s="106">
        <f t="shared" si="13"/>
        <v>19245050.310000002</v>
      </c>
      <c r="F68" s="95">
        <f t="shared" si="1"/>
        <v>114.28202253175974</v>
      </c>
      <c r="G68" s="89"/>
      <c r="H68" s="89"/>
      <c r="I68" s="89"/>
      <c r="J68" s="89"/>
      <c r="K68" s="89"/>
      <c r="L68" s="89"/>
      <c r="M68" s="89"/>
      <c r="N68" s="89"/>
      <c r="O68" s="89"/>
      <c r="P68" s="89"/>
      <c r="Q68" s="89"/>
      <c r="R68" s="89"/>
      <c r="S68" s="89"/>
      <c r="T68" s="89"/>
      <c r="U68" s="89"/>
      <c r="V68" s="89"/>
      <c r="W68" s="89"/>
      <c r="X68" s="89"/>
    </row>
    <row r="69" spans="1:24" ht="12.75" customHeight="1" x14ac:dyDescent="0.2">
      <c r="A69" s="93" t="s">
        <v>35</v>
      </c>
      <c r="B69" s="88" t="s">
        <v>2069</v>
      </c>
      <c r="C69" s="94" t="s">
        <v>35</v>
      </c>
      <c r="D69" s="106">
        <f t="shared" ref="D69:E69" si="14">+D70+D75+D76+D77</f>
        <v>5569972</v>
      </c>
      <c r="E69" s="106">
        <f t="shared" si="14"/>
        <v>6951739.9500000002</v>
      </c>
      <c r="F69" s="95">
        <f t="shared" si="1"/>
        <v>124.8074487627586</v>
      </c>
      <c r="G69" s="89"/>
      <c r="H69" s="89"/>
      <c r="I69" s="89"/>
      <c r="J69" s="89"/>
      <c r="K69" s="89"/>
      <c r="L69" s="89"/>
      <c r="M69" s="89"/>
      <c r="N69" s="89"/>
      <c r="O69" s="89"/>
      <c r="P69" s="89"/>
      <c r="Q69" s="89"/>
      <c r="R69" s="89"/>
      <c r="S69" s="89"/>
      <c r="T69" s="89"/>
      <c r="U69" s="89"/>
      <c r="V69" s="89"/>
      <c r="W69" s="89"/>
      <c r="X69" s="89"/>
    </row>
    <row r="70" spans="1:24" ht="12.75" customHeight="1" x14ac:dyDescent="0.2">
      <c r="A70" s="93" t="s">
        <v>2070</v>
      </c>
      <c r="B70" s="88" t="s">
        <v>2071</v>
      </c>
      <c r="C70" s="94" t="s">
        <v>2070</v>
      </c>
      <c r="D70" s="106">
        <f t="shared" ref="D70:E70" si="15">SUM(D71:D74)</f>
        <v>5569972</v>
      </c>
      <c r="E70" s="106">
        <f t="shared" si="15"/>
        <v>6951739.9500000002</v>
      </c>
      <c r="F70" s="95">
        <f t="shared" si="1"/>
        <v>124.8074487627586</v>
      </c>
      <c r="G70" s="89"/>
      <c r="H70" s="89"/>
      <c r="I70" s="89"/>
      <c r="J70" s="89"/>
      <c r="K70" s="89"/>
      <c r="L70" s="89"/>
      <c r="M70" s="89"/>
      <c r="N70" s="89"/>
      <c r="O70" s="89"/>
      <c r="P70" s="89"/>
      <c r="Q70" s="89"/>
      <c r="R70" s="89"/>
      <c r="S70" s="89"/>
      <c r="T70" s="89"/>
      <c r="U70" s="89"/>
      <c r="V70" s="89"/>
      <c r="W70" s="89"/>
      <c r="X70" s="89"/>
    </row>
    <row r="71" spans="1:24" ht="12.75" customHeight="1" x14ac:dyDescent="0.2">
      <c r="A71" s="93" t="s">
        <v>2072</v>
      </c>
      <c r="B71" s="88" t="s">
        <v>2073</v>
      </c>
      <c r="C71" s="94" t="s">
        <v>2072</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2074</v>
      </c>
      <c r="B72" s="88" t="s">
        <v>2075</v>
      </c>
      <c r="C72" s="94" t="s">
        <v>2074</v>
      </c>
      <c r="D72" s="249">
        <v>5569972</v>
      </c>
      <c r="E72" s="249">
        <v>6951739.9500000002</v>
      </c>
      <c r="F72" s="95">
        <f t="shared" si="1"/>
        <v>124.8074487627586</v>
      </c>
      <c r="G72" s="89"/>
      <c r="H72" s="89"/>
      <c r="I72" s="89"/>
      <c r="J72" s="89"/>
      <c r="K72" s="89"/>
      <c r="L72" s="89"/>
      <c r="M72" s="89"/>
      <c r="N72" s="89"/>
      <c r="O72" s="89"/>
      <c r="P72" s="89"/>
      <c r="Q72" s="89"/>
      <c r="R72" s="89"/>
      <c r="S72" s="89"/>
      <c r="T72" s="89"/>
      <c r="U72" s="89"/>
      <c r="V72" s="89"/>
      <c r="W72" s="89"/>
      <c r="X72" s="89"/>
    </row>
    <row r="73" spans="1:24" ht="12.75" customHeight="1" x14ac:dyDescent="0.2">
      <c r="A73" s="93" t="s">
        <v>2076</v>
      </c>
      <c r="B73" s="88" t="s">
        <v>2077</v>
      </c>
      <c r="C73" s="94" t="s">
        <v>2076</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2078</v>
      </c>
      <c r="B74" s="88" t="s">
        <v>2079</v>
      </c>
      <c r="C74" s="94" t="s">
        <v>2078</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2080</v>
      </c>
      <c r="B75" s="88" t="s">
        <v>2081</v>
      </c>
      <c r="C75" s="94" t="s">
        <v>2080</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2082</v>
      </c>
      <c r="B76" s="88" t="s">
        <v>2083</v>
      </c>
      <c r="C76" s="94" t="s">
        <v>2082</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2084</v>
      </c>
      <c r="B77" s="88" t="s">
        <v>2085</v>
      </c>
      <c r="C77" s="94" t="s">
        <v>2084</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2086</v>
      </c>
      <c r="B78" s="88" t="s">
        <v>2087</v>
      </c>
      <c r="C78" s="94" t="s">
        <v>2086</v>
      </c>
      <c r="D78" s="106">
        <f>D79+SUM(D82:D84)-D85+D86</f>
        <v>4066233</v>
      </c>
      <c r="E78" s="106">
        <f>E79+SUM(E82:E84)-E85+E86</f>
        <v>4053572.36</v>
      </c>
      <c r="F78" s="95">
        <f t="shared" si="1"/>
        <v>99.688639583614616</v>
      </c>
      <c r="G78" s="89"/>
      <c r="H78" s="89"/>
      <c r="I78" s="89"/>
      <c r="J78" s="89"/>
      <c r="K78" s="89"/>
      <c r="L78" s="89"/>
      <c r="M78" s="89"/>
      <c r="N78" s="89"/>
      <c r="O78" s="89"/>
      <c r="P78" s="89"/>
      <c r="Q78" s="89"/>
      <c r="R78" s="89"/>
      <c r="S78" s="89"/>
      <c r="T78" s="89"/>
      <c r="U78" s="89"/>
      <c r="V78" s="89"/>
      <c r="W78" s="89"/>
      <c r="X78" s="89"/>
    </row>
    <row r="79" spans="1:24" ht="12.75" customHeight="1" x14ac:dyDescent="0.2">
      <c r="A79" s="93" t="s">
        <v>2088</v>
      </c>
      <c r="B79" s="88" t="s">
        <v>2089</v>
      </c>
      <c r="C79" s="94" t="s">
        <v>2088</v>
      </c>
      <c r="D79" s="106">
        <f t="shared" ref="D79:E79" si="16">SUM(D80:D81)</f>
        <v>3830000</v>
      </c>
      <c r="E79" s="106">
        <f t="shared" si="16"/>
        <v>3830000</v>
      </c>
      <c r="F79" s="95">
        <f t="shared" si="1"/>
        <v>100</v>
      </c>
      <c r="G79" s="89"/>
      <c r="H79" s="89"/>
      <c r="I79" s="89"/>
      <c r="J79" s="89"/>
      <c r="K79" s="89"/>
      <c r="L79" s="89"/>
      <c r="M79" s="89"/>
      <c r="N79" s="89"/>
      <c r="O79" s="89"/>
      <c r="P79" s="89"/>
      <c r="Q79" s="89"/>
      <c r="R79" s="89"/>
      <c r="S79" s="89"/>
      <c r="T79" s="89"/>
      <c r="U79" s="89"/>
      <c r="V79" s="89"/>
      <c r="W79" s="89"/>
      <c r="X79" s="89"/>
    </row>
    <row r="80" spans="1:24" ht="12.75" customHeight="1" x14ac:dyDescent="0.2">
      <c r="A80" s="93" t="s">
        <v>2090</v>
      </c>
      <c r="B80" s="88" t="s">
        <v>2091</v>
      </c>
      <c r="C80" s="94" t="s">
        <v>2090</v>
      </c>
      <c r="D80" s="249">
        <v>3830000</v>
      </c>
      <c r="E80" s="249">
        <v>3830000</v>
      </c>
      <c r="F80" s="95">
        <f t="shared" si="1"/>
        <v>100</v>
      </c>
      <c r="G80" s="89"/>
      <c r="H80" s="89"/>
      <c r="I80" s="89"/>
      <c r="J80" s="89"/>
      <c r="K80" s="89"/>
      <c r="L80" s="89"/>
      <c r="M80" s="89"/>
      <c r="N80" s="89"/>
      <c r="O80" s="89"/>
      <c r="P80" s="89"/>
      <c r="Q80" s="89"/>
      <c r="R80" s="89"/>
      <c r="S80" s="89"/>
      <c r="T80" s="89"/>
      <c r="U80" s="89"/>
      <c r="V80" s="89"/>
      <c r="W80" s="89"/>
      <c r="X80" s="89"/>
    </row>
    <row r="81" spans="1:24" ht="12.75" customHeight="1" x14ac:dyDescent="0.2">
      <c r="A81" s="93" t="s">
        <v>2092</v>
      </c>
      <c r="B81" s="88" t="s">
        <v>2093</v>
      </c>
      <c r="C81" s="94" t="s">
        <v>2092</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2094</v>
      </c>
      <c r="B82" s="88" t="s">
        <v>2095</v>
      </c>
      <c r="C82" s="94" t="s">
        <v>2094</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2096</v>
      </c>
      <c r="B83" s="88" t="s">
        <v>2097</v>
      </c>
      <c r="C83" s="94" t="s">
        <v>2096</v>
      </c>
      <c r="D83" s="249">
        <v>46543</v>
      </c>
      <c r="E83" s="249">
        <v>92044.26</v>
      </c>
      <c r="F83" s="95">
        <f t="shared" si="1"/>
        <v>197.76176868702061</v>
      </c>
      <c r="G83" s="89"/>
      <c r="H83" s="89"/>
      <c r="I83" s="89"/>
      <c r="J83" s="89"/>
      <c r="K83" s="89"/>
      <c r="L83" s="89"/>
      <c r="M83" s="89"/>
      <c r="N83" s="89"/>
      <c r="O83" s="89"/>
      <c r="P83" s="89"/>
      <c r="Q83" s="89"/>
      <c r="R83" s="89"/>
      <c r="S83" s="89"/>
      <c r="T83" s="89"/>
      <c r="U83" s="89"/>
      <c r="V83" s="89"/>
      <c r="W83" s="89"/>
      <c r="X83" s="89"/>
    </row>
    <row r="84" spans="1:24" ht="12.75" customHeight="1" x14ac:dyDescent="0.2">
      <c r="A84" s="93" t="s">
        <v>2098</v>
      </c>
      <c r="B84" s="88" t="s">
        <v>2099</v>
      </c>
      <c r="C84" s="94" t="s">
        <v>2098</v>
      </c>
      <c r="D84" s="249">
        <v>141717</v>
      </c>
      <c r="E84" s="249">
        <v>90453.83</v>
      </c>
      <c r="F84" s="95">
        <f t="shared" si="1"/>
        <v>63.827084965106515</v>
      </c>
      <c r="G84" s="89"/>
      <c r="H84" s="89"/>
      <c r="I84" s="89"/>
      <c r="J84" s="89"/>
      <c r="K84" s="89"/>
      <c r="L84" s="89"/>
      <c r="M84" s="89"/>
      <c r="N84" s="89"/>
      <c r="O84" s="89"/>
      <c r="P84" s="89"/>
      <c r="Q84" s="89"/>
      <c r="R84" s="89"/>
      <c r="S84" s="89"/>
      <c r="T84" s="89"/>
      <c r="U84" s="89"/>
      <c r="V84" s="89"/>
      <c r="W84" s="89"/>
      <c r="X84" s="89"/>
    </row>
    <row r="85" spans="1:24" ht="24" x14ac:dyDescent="0.2">
      <c r="A85" s="93" t="s">
        <v>2100</v>
      </c>
      <c r="B85" s="88" t="s">
        <v>2101</v>
      </c>
      <c r="C85" s="94" t="s">
        <v>2100</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2102</v>
      </c>
      <c r="B86" s="88" t="s">
        <v>2103</v>
      </c>
      <c r="C86" s="94" t="s">
        <v>2102</v>
      </c>
      <c r="D86" s="249">
        <v>47973</v>
      </c>
      <c r="E86" s="249">
        <v>41074.269999999997</v>
      </c>
      <c r="F86" s="95">
        <f t="shared" si="1"/>
        <v>85.619556834052474</v>
      </c>
      <c r="G86" s="89"/>
      <c r="H86" s="89"/>
      <c r="I86" s="89"/>
      <c r="J86" s="89"/>
      <c r="K86" s="89"/>
      <c r="L86" s="89"/>
      <c r="M86" s="89"/>
      <c r="N86" s="89"/>
      <c r="O86" s="89"/>
      <c r="P86" s="89"/>
      <c r="Q86" s="89"/>
      <c r="R86" s="89"/>
      <c r="S86" s="89"/>
      <c r="T86" s="89"/>
      <c r="U86" s="89"/>
      <c r="V86" s="89"/>
      <c r="W86" s="89"/>
      <c r="X86" s="89"/>
    </row>
    <row r="87" spans="1:24" ht="12.75" customHeight="1" x14ac:dyDescent="0.2">
      <c r="A87" s="93" t="s">
        <v>2104</v>
      </c>
      <c r="B87" s="88" t="s">
        <v>2105</v>
      </c>
      <c r="C87" s="94" t="s">
        <v>2104</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2106</v>
      </c>
      <c r="C88" s="94" t="s">
        <v>2107</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2108</v>
      </c>
      <c r="B89" s="88" t="s">
        <v>2109</v>
      </c>
      <c r="C89" s="94" t="s">
        <v>2108</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2110</v>
      </c>
      <c r="B90" s="88" t="s">
        <v>2111</v>
      </c>
      <c r="C90" s="94" t="s">
        <v>2110</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2112</v>
      </c>
      <c r="B91" s="88" t="s">
        <v>2113</v>
      </c>
      <c r="C91" s="94" t="s">
        <v>2112</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2114</v>
      </c>
      <c r="B92" s="88" t="s">
        <v>2115</v>
      </c>
      <c r="C92" s="94" t="s">
        <v>2114</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2116</v>
      </c>
      <c r="B93" s="88" t="s">
        <v>2117</v>
      </c>
      <c r="C93" s="94" t="s">
        <v>2116</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2118</v>
      </c>
      <c r="B94" s="88" t="s">
        <v>2119</v>
      </c>
      <c r="C94" s="94" t="s">
        <v>2118</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2120</v>
      </c>
      <c r="B95" s="88" t="s">
        <v>2121</v>
      </c>
      <c r="C95" s="94" t="s">
        <v>2120</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2122</v>
      </c>
      <c r="B96" s="88" t="s">
        <v>2123</v>
      </c>
      <c r="C96" s="94" t="s">
        <v>2122</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2124</v>
      </c>
      <c r="B97" s="88" t="s">
        <v>2125</v>
      </c>
      <c r="C97" s="94" t="s">
        <v>2124</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2126</v>
      </c>
      <c r="B98" s="88" t="s">
        <v>2127</v>
      </c>
      <c r="C98" s="94" t="s">
        <v>2126</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2128</v>
      </c>
      <c r="B99" s="88" t="s">
        <v>2129</v>
      </c>
      <c r="C99" s="94" t="s">
        <v>2128</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2130</v>
      </c>
      <c r="B100" s="88" t="s">
        <v>2131</v>
      </c>
      <c r="C100" s="94" t="s">
        <v>2130</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2132</v>
      </c>
      <c r="B101" s="88" t="s">
        <v>2133</v>
      </c>
      <c r="C101" s="94" t="s">
        <v>2132</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2134</v>
      </c>
      <c r="B102" s="88" t="s">
        <v>2135</v>
      </c>
      <c r="C102" s="94" t="s">
        <v>2134</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2136</v>
      </c>
      <c r="B103" s="88" t="s">
        <v>2137</v>
      </c>
      <c r="C103" s="94" t="s">
        <v>2136</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2138</v>
      </c>
      <c r="B104" s="88" t="s">
        <v>2139</v>
      </c>
      <c r="C104" s="94" t="s">
        <v>2138</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2140</v>
      </c>
      <c r="B105" s="88" t="s">
        <v>2141</v>
      </c>
      <c r="C105" s="94" t="s">
        <v>2140</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2142</v>
      </c>
      <c r="C106" s="94" t="s">
        <v>2143</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2144</v>
      </c>
      <c r="B107" s="88" t="s">
        <v>2145</v>
      </c>
      <c r="C107" s="94" t="s">
        <v>2144</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2146</v>
      </c>
      <c r="B108" s="88" t="s">
        <v>2147</v>
      </c>
      <c r="C108" s="94" t="s">
        <v>2146</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2148</v>
      </c>
      <c r="B109" s="88" t="s">
        <v>2149</v>
      </c>
      <c r="C109" s="94" t="s">
        <v>2148</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2150</v>
      </c>
      <c r="B110" s="88" t="s">
        <v>2151</v>
      </c>
      <c r="C110" s="94" t="s">
        <v>2150</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2152</v>
      </c>
      <c r="B111" s="88" t="s">
        <v>2153</v>
      </c>
      <c r="C111" s="94" t="s">
        <v>2152</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2154</v>
      </c>
      <c r="B112" s="88" t="s">
        <v>2155</v>
      </c>
      <c r="C112" s="94" t="s">
        <v>2154</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2156</v>
      </c>
      <c r="B113" s="88" t="s">
        <v>2157</v>
      </c>
      <c r="C113" s="94" t="s">
        <v>2156</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2158</v>
      </c>
      <c r="B114" s="88" t="s">
        <v>2159</v>
      </c>
      <c r="C114" s="94" t="s">
        <v>2158</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2160</v>
      </c>
      <c r="B115" s="88" t="s">
        <v>2161</v>
      </c>
      <c r="C115" s="94" t="s">
        <v>2160</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2162</v>
      </c>
      <c r="B116" s="88" t="s">
        <v>2163</v>
      </c>
      <c r="C116" s="94" t="s">
        <v>2162</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2164</v>
      </c>
      <c r="B117" s="88" t="s">
        <v>2165</v>
      </c>
      <c r="C117" s="94" t="s">
        <v>2164</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2166</v>
      </c>
      <c r="B118" s="88" t="s">
        <v>2167</v>
      </c>
      <c r="C118" s="94" t="s">
        <v>2166</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2168</v>
      </c>
      <c r="C119" s="94" t="s">
        <v>2169</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2170</v>
      </c>
      <c r="B120" s="88" t="s">
        <v>2171</v>
      </c>
      <c r="C120" s="94" t="s">
        <v>2170</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2172</v>
      </c>
      <c r="B121" s="88" t="s">
        <v>2173</v>
      </c>
      <c r="C121" s="94" t="s">
        <v>2172</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2174</v>
      </c>
      <c r="B122" s="88" t="s">
        <v>2175</v>
      </c>
      <c r="C122" s="94" t="s">
        <v>2174</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2176</v>
      </c>
      <c r="B123" s="88" t="s">
        <v>2177</v>
      </c>
      <c r="C123" s="94" t="s">
        <v>2176</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2178</v>
      </c>
      <c r="B124" s="88" t="s">
        <v>2179</v>
      </c>
      <c r="C124" s="94" t="s">
        <v>2178</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2180</v>
      </c>
      <c r="B125" s="88" t="s">
        <v>2181</v>
      </c>
      <c r="C125" s="94" t="s">
        <v>2180</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2182</v>
      </c>
      <c r="C126" s="94" t="s">
        <v>2183</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2184</v>
      </c>
      <c r="B127" s="88" t="s">
        <v>2171</v>
      </c>
      <c r="C127" s="94" t="s">
        <v>2184</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2185</v>
      </c>
      <c r="B128" s="88" t="s">
        <v>2173</v>
      </c>
      <c r="C128" s="94" t="s">
        <v>2185</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2186</v>
      </c>
      <c r="B129" s="88" t="s">
        <v>2175</v>
      </c>
      <c r="C129" s="94" t="s">
        <v>2186</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2187</v>
      </c>
      <c r="B130" s="88" t="s">
        <v>2177</v>
      </c>
      <c r="C130" s="94" t="s">
        <v>2187</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2188</v>
      </c>
      <c r="B131" s="88" t="s">
        <v>2179</v>
      </c>
      <c r="C131" s="94" t="s">
        <v>2188</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2189</v>
      </c>
      <c r="B132" s="88" t="s">
        <v>2181</v>
      </c>
      <c r="C132" s="94" t="s">
        <v>2189</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2190</v>
      </c>
      <c r="B133" s="88" t="s">
        <v>2191</v>
      </c>
      <c r="C133" s="94" t="s">
        <v>2190</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2192</v>
      </c>
      <c r="B134" s="88" t="s">
        <v>2193</v>
      </c>
      <c r="C134" s="94" t="s">
        <v>2192</v>
      </c>
      <c r="D134" s="106">
        <f t="shared" ref="D134:E134" si="23">D135+D142-D145</f>
        <v>100000</v>
      </c>
      <c r="E134" s="106">
        <f t="shared" si="23"/>
        <v>100000</v>
      </c>
      <c r="F134" s="95">
        <f t="shared" si="1"/>
        <v>100</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2194</v>
      </c>
      <c r="C135" s="94" t="s">
        <v>2195</v>
      </c>
      <c r="D135" s="106">
        <f t="shared" ref="D135:E135" si="24">SUM(D136:D141)</f>
        <v>100000</v>
      </c>
      <c r="E135" s="106">
        <f t="shared" si="24"/>
        <v>100000</v>
      </c>
      <c r="F135" s="95">
        <f t="shared" si="1"/>
        <v>100</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2196</v>
      </c>
      <c r="B136" s="88" t="s">
        <v>951</v>
      </c>
      <c r="C136" s="94" t="s">
        <v>2196</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2197</v>
      </c>
      <c r="B137" s="88" t="s">
        <v>953</v>
      </c>
      <c r="C137" s="94" t="s">
        <v>2197</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2198</v>
      </c>
      <c r="B138" s="88" t="s">
        <v>955</v>
      </c>
      <c r="C138" s="94" t="s">
        <v>2198</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2199</v>
      </c>
      <c r="B139" s="88" t="s">
        <v>1167</v>
      </c>
      <c r="C139" s="94" t="s">
        <v>2199</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2200</v>
      </c>
      <c r="B140" s="233" t="s">
        <v>1171</v>
      </c>
      <c r="C140" s="94" t="s">
        <v>2200</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2201</v>
      </c>
      <c r="B141" s="88" t="s">
        <v>1177</v>
      </c>
      <c r="C141" s="94" t="s">
        <v>2201</v>
      </c>
      <c r="D141" s="249">
        <v>100000</v>
      </c>
      <c r="E141" s="249">
        <v>100000</v>
      </c>
      <c r="F141" s="95">
        <f t="shared" si="1"/>
        <v>100</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2202</v>
      </c>
      <c r="C142" s="94" t="s">
        <v>2203</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2204</v>
      </c>
      <c r="B143" s="88" t="s">
        <v>1173</v>
      </c>
      <c r="C143" s="94" t="s">
        <v>2204</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2205</v>
      </c>
      <c r="B144" s="88" t="s">
        <v>969</v>
      </c>
      <c r="C144" s="94" t="s">
        <v>2205</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2206</v>
      </c>
      <c r="B145" s="88" t="s">
        <v>2207</v>
      </c>
      <c r="C145" s="94" t="s">
        <v>2206</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2208</v>
      </c>
      <c r="B146" s="88" t="s">
        <v>2209</v>
      </c>
      <c r="C146" s="94" t="s">
        <v>2208</v>
      </c>
      <c r="D146" s="106">
        <f t="shared" ref="D146:E146" si="26">SUM(D147:D149)+SUM(D158:D162)-D163</f>
        <v>3375715</v>
      </c>
      <c r="E146" s="106">
        <f t="shared" si="26"/>
        <v>3981724.34</v>
      </c>
      <c r="F146" s="95">
        <f t="shared" si="1"/>
        <v>117.95202912568152</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2210</v>
      </c>
      <c r="B147" s="88" t="s">
        <v>2211</v>
      </c>
      <c r="C147" s="94" t="s">
        <v>2210</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2212</v>
      </c>
      <c r="B148" s="88" t="s">
        <v>2213</v>
      </c>
      <c r="C148" s="94" t="s">
        <v>2212</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2214</v>
      </c>
      <c r="B149" s="88" t="s">
        <v>2215</v>
      </c>
      <c r="C149" s="94" t="s">
        <v>2214</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2216</v>
      </c>
      <c r="B150" s="88" t="s">
        <v>2217</v>
      </c>
      <c r="C150" s="94" t="s">
        <v>2216</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2218</v>
      </c>
      <c r="B151" s="88" t="s">
        <v>2219</v>
      </c>
      <c r="C151" s="94" t="s">
        <v>2218</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2220</v>
      </c>
      <c r="B152" s="88" t="s">
        <v>2221</v>
      </c>
      <c r="C152" s="94" t="s">
        <v>2220</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2222</v>
      </c>
      <c r="B153" s="88" t="s">
        <v>2223</v>
      </c>
      <c r="C153" s="94" t="s">
        <v>2222</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2224</v>
      </c>
      <c r="B154" s="88" t="s">
        <v>2225</v>
      </c>
      <c r="C154" s="94" t="s">
        <v>2224</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2226</v>
      </c>
      <c r="B155" s="88" t="s">
        <v>2227</v>
      </c>
      <c r="C155" s="94" t="s">
        <v>2226</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2228</v>
      </c>
      <c r="B156" s="88" t="s">
        <v>2229</v>
      </c>
      <c r="C156" s="94" t="s">
        <v>2228</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2230</v>
      </c>
      <c r="B157" s="88" t="s">
        <v>2231</v>
      </c>
      <c r="C157" s="94" t="s">
        <v>2230</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2232</v>
      </c>
      <c r="B158" s="88" t="s">
        <v>2233</v>
      </c>
      <c r="C158" s="94" t="s">
        <v>2232</v>
      </c>
      <c r="D158" s="249">
        <v>7</v>
      </c>
      <c r="E158" s="249"/>
      <c r="F158" s="95">
        <f t="shared" si="1"/>
        <v>0</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2234</v>
      </c>
      <c r="B159" s="233" t="s">
        <v>2235</v>
      </c>
      <c r="C159" s="94" t="s">
        <v>2234</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2236</v>
      </c>
      <c r="B160" s="88" t="s">
        <v>2237</v>
      </c>
      <c r="C160" s="94" t="s">
        <v>2236</v>
      </c>
      <c r="D160" s="249">
        <v>3506244</v>
      </c>
      <c r="E160" s="249">
        <v>4112260.34</v>
      </c>
      <c r="F160" s="95">
        <f t="shared" si="1"/>
        <v>117.28391806160666</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2238</v>
      </c>
      <c r="B161" s="88" t="s">
        <v>2239</v>
      </c>
      <c r="C161" s="94" t="s">
        <v>2238</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2240</v>
      </c>
      <c r="B162" s="88" t="s">
        <v>2241</v>
      </c>
      <c r="C162" s="94" t="s">
        <v>2240</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2242</v>
      </c>
      <c r="B163" s="88" t="s">
        <v>2243</v>
      </c>
      <c r="C163" s="94" t="s">
        <v>2242</v>
      </c>
      <c r="D163" s="249">
        <v>130536</v>
      </c>
      <c r="E163" s="249">
        <v>130536</v>
      </c>
      <c r="F163" s="95">
        <f t="shared" si="1"/>
        <v>100</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2244</v>
      </c>
      <c r="B164" s="88" t="s">
        <v>2245</v>
      </c>
      <c r="C164" s="94" t="s">
        <v>2244</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2246</v>
      </c>
      <c r="B165" s="88" t="s">
        <v>2247</v>
      </c>
      <c r="C165" s="94" t="s">
        <v>2246</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2248</v>
      </c>
      <c r="B166" s="88" t="s">
        <v>2249</v>
      </c>
      <c r="C166" s="94" t="s">
        <v>2248</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2250</v>
      </c>
      <c r="B167" s="88" t="s">
        <v>2251</v>
      </c>
      <c r="C167" s="94" t="s">
        <v>2250</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2252</v>
      </c>
      <c r="B168" s="88" t="s">
        <v>2253</v>
      </c>
      <c r="C168" s="94" t="s">
        <v>2252</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2254</v>
      </c>
      <c r="B169" s="88" t="s">
        <v>2255</v>
      </c>
      <c r="C169" s="94" t="s">
        <v>2254</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2256</v>
      </c>
      <c r="C170" s="94" t="s">
        <v>1288</v>
      </c>
      <c r="D170" s="106">
        <f t="shared" ref="D170:E170" si="29">SUM(D171:D173)</f>
        <v>3728043</v>
      </c>
      <c r="E170" s="106">
        <f t="shared" si="29"/>
        <v>4158013.66</v>
      </c>
      <c r="F170" s="95">
        <f t="shared" si="1"/>
        <v>111.53341471651481</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2257</v>
      </c>
      <c r="B171" s="88" t="s">
        <v>2258</v>
      </c>
      <c r="C171" s="94" t="s">
        <v>2257</v>
      </c>
      <c r="D171" s="249">
        <v>3728043</v>
      </c>
      <c r="E171" s="249">
        <v>4158013.66</v>
      </c>
      <c r="F171" s="95">
        <f t="shared" si="1"/>
        <v>111.53341471651481</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2259</v>
      </c>
      <c r="B172" s="88" t="s">
        <v>2260</v>
      </c>
      <c r="C172" s="94" t="s">
        <v>2259</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2261</v>
      </c>
      <c r="B173" s="88" t="s">
        <v>2262</v>
      </c>
      <c r="C173" s="94" t="s">
        <v>2261</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4" t="s">
        <v>2263</v>
      </c>
      <c r="B174" s="355"/>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2264</v>
      </c>
      <c r="C175" s="94" t="s">
        <v>2265</v>
      </c>
      <c r="D175" s="106">
        <f t="shared" ref="D175:E175" si="30">D176+D237</f>
        <v>445946612</v>
      </c>
      <c r="E175" s="106">
        <f t="shared" si="30"/>
        <v>434908434.00000006</v>
      </c>
      <c r="F175" s="95">
        <f t="shared" si="1"/>
        <v>97.524775902995316</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2266</v>
      </c>
      <c r="B176" s="88" t="s">
        <v>2267</v>
      </c>
      <c r="C176" s="94" t="s">
        <v>2266</v>
      </c>
      <c r="D176" s="106">
        <f t="shared" ref="D176:E176" si="31">D177+D189+D190+D206+D234</f>
        <v>25524718</v>
      </c>
      <c r="E176" s="106">
        <f t="shared" si="31"/>
        <v>17713683.539999999</v>
      </c>
      <c r="F176" s="95">
        <f t="shared" si="1"/>
        <v>69.398155701465541</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2268</v>
      </c>
      <c r="B177" s="88" t="s">
        <v>2269</v>
      </c>
      <c r="C177" s="94" t="s">
        <v>2268</v>
      </c>
      <c r="D177" s="106">
        <f t="shared" ref="D177:E177" si="32">SUM(D178:D180)+SUM(D184:D188)</f>
        <v>5432916</v>
      </c>
      <c r="E177" s="106">
        <f t="shared" si="32"/>
        <v>5869720.1200000001</v>
      </c>
      <c r="F177" s="95">
        <f t="shared" si="1"/>
        <v>108.03995717953305</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2270</v>
      </c>
      <c r="B178" s="88" t="s">
        <v>2271</v>
      </c>
      <c r="C178" s="94" t="s">
        <v>2270</v>
      </c>
      <c r="D178" s="249">
        <v>4138738</v>
      </c>
      <c r="E178" s="249">
        <v>5044730.51</v>
      </c>
      <c r="F178" s="95">
        <f t="shared" si="1"/>
        <v>121.89054996958009</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2272</v>
      </c>
      <c r="B179" s="88" t="s">
        <v>2273</v>
      </c>
      <c r="C179" s="94" t="s">
        <v>2272</v>
      </c>
      <c r="D179" s="249">
        <v>751938</v>
      </c>
      <c r="E179" s="249">
        <v>526747.51</v>
      </c>
      <c r="F179" s="95">
        <f t="shared" si="1"/>
        <v>70.051986998928101</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2274</v>
      </c>
      <c r="B180" s="88" t="s">
        <v>2275</v>
      </c>
      <c r="C180" s="94" t="s">
        <v>2274</v>
      </c>
      <c r="D180" s="106">
        <f t="shared" ref="D180:E180" si="33">SUM(D181:D183)</f>
        <v>328791</v>
      </c>
      <c r="E180" s="106">
        <f t="shared" si="33"/>
        <v>224913.56999999998</v>
      </c>
      <c r="F180" s="95">
        <f t="shared" si="1"/>
        <v>68.40624287161144</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2276</v>
      </c>
      <c r="B181" s="88" t="s">
        <v>2277</v>
      </c>
      <c r="C181" s="94" t="s">
        <v>2276</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2278</v>
      </c>
      <c r="B182" s="88" t="s">
        <v>2279</v>
      </c>
      <c r="C182" s="94" t="s">
        <v>2278</v>
      </c>
      <c r="D182" s="249">
        <v>325418</v>
      </c>
      <c r="E182" s="249">
        <v>220562.33</v>
      </c>
      <c r="F182" s="95">
        <f t="shared" si="1"/>
        <v>67.778159167593671</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2280</v>
      </c>
      <c r="B183" s="88" t="s">
        <v>2281</v>
      </c>
      <c r="C183" s="94" t="s">
        <v>2280</v>
      </c>
      <c r="D183" s="249">
        <v>3373</v>
      </c>
      <c r="E183" s="249">
        <v>4351.24</v>
      </c>
      <c r="F183" s="95">
        <f t="shared" si="1"/>
        <v>129.00207530388377</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2282</v>
      </c>
      <c r="B184" s="88" t="s">
        <v>2283</v>
      </c>
      <c r="C184" s="94" t="s">
        <v>2282</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2284</v>
      </c>
      <c r="B185" s="88" t="s">
        <v>2285</v>
      </c>
      <c r="C185" s="94" t="s">
        <v>2284</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2286</v>
      </c>
      <c r="B186" s="88" t="s">
        <v>2287</v>
      </c>
      <c r="C186" s="94" t="s">
        <v>2286</v>
      </c>
      <c r="D186" s="249">
        <v>6456</v>
      </c>
      <c r="E186" s="249">
        <v>1071.3900000000001</v>
      </c>
      <c r="F186" s="95">
        <f t="shared" si="1"/>
        <v>16.595260223048328</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2288</v>
      </c>
      <c r="B187" s="88" t="s">
        <v>2289</v>
      </c>
      <c r="C187" s="94" t="s">
        <v>2288</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2290</v>
      </c>
      <c r="B188" s="88" t="s">
        <v>2291</v>
      </c>
      <c r="C188" s="94" t="s">
        <v>2290</v>
      </c>
      <c r="D188" s="249">
        <v>206993</v>
      </c>
      <c r="E188" s="249">
        <v>72257.14</v>
      </c>
      <c r="F188" s="95">
        <f t="shared" si="1"/>
        <v>34.908011382027411</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2292</v>
      </c>
      <c r="B189" s="88" t="s">
        <v>2293</v>
      </c>
      <c r="C189" s="94" t="s">
        <v>2292</v>
      </c>
      <c r="D189" s="249">
        <v>349078</v>
      </c>
      <c r="E189" s="249">
        <v>0.01</v>
      </c>
      <c r="F189" s="95">
        <f t="shared" si="1"/>
        <v>2.8646892671551917E-6</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2294</v>
      </c>
      <c r="B190" s="88" t="s">
        <v>2295</v>
      </c>
      <c r="C190" s="94" t="s">
        <v>2294</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2296</v>
      </c>
      <c r="C191" s="94" t="s">
        <v>2297</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2298</v>
      </c>
      <c r="B192" s="88" t="s">
        <v>2299</v>
      </c>
      <c r="C192" s="94" t="s">
        <v>2298</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2300</v>
      </c>
      <c r="B193" s="88" t="s">
        <v>2301</v>
      </c>
      <c r="C193" s="94" t="s">
        <v>2300</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2302</v>
      </c>
      <c r="B194" s="88" t="s">
        <v>2303</v>
      </c>
      <c r="C194" s="94" t="s">
        <v>2302</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2304</v>
      </c>
      <c r="B195" s="88" t="s">
        <v>2305</v>
      </c>
      <c r="C195" s="94" t="s">
        <v>2304</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2306</v>
      </c>
      <c r="B196" s="88" t="s">
        <v>2307</v>
      </c>
      <c r="C196" s="94" t="s">
        <v>2306</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2308</v>
      </c>
      <c r="B197" s="88" t="s">
        <v>2309</v>
      </c>
      <c r="C197" s="94" t="s">
        <v>2308</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2310</v>
      </c>
      <c r="C198" s="94" t="s">
        <v>2311</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2312</v>
      </c>
      <c r="B199" s="88" t="s">
        <v>2299</v>
      </c>
      <c r="C199" s="94" t="s">
        <v>2312</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2313</v>
      </c>
      <c r="B200" s="88" t="s">
        <v>2301</v>
      </c>
      <c r="C200" s="94" t="s">
        <v>2313</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2314</v>
      </c>
      <c r="B201" s="88" t="s">
        <v>2303</v>
      </c>
      <c r="C201" s="94" t="s">
        <v>2314</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2315</v>
      </c>
      <c r="B202" s="88" t="s">
        <v>2305</v>
      </c>
      <c r="C202" s="94" t="s">
        <v>2315</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2316</v>
      </c>
      <c r="B203" s="88" t="s">
        <v>2307</v>
      </c>
      <c r="C203" s="94" t="s">
        <v>2316</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2317</v>
      </c>
      <c r="B204" s="88" t="s">
        <v>2309</v>
      </c>
      <c r="C204" s="94" t="s">
        <v>2317</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2318</v>
      </c>
      <c r="B205" s="88" t="s">
        <v>2319</v>
      </c>
      <c r="C205" s="94" t="s">
        <v>2318</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2320</v>
      </c>
      <c r="B206" s="88" t="s">
        <v>2321</v>
      </c>
      <c r="C206" s="94" t="s">
        <v>2320</v>
      </c>
      <c r="D206" s="106">
        <f t="shared" ref="D206:E206" si="37">D207+D224</f>
        <v>19742724</v>
      </c>
      <c r="E206" s="106">
        <f t="shared" si="37"/>
        <v>11843963.41</v>
      </c>
      <c r="F206" s="95">
        <f t="shared" si="1"/>
        <v>59.991536173022531</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2322</v>
      </c>
      <c r="C207" s="94" t="s">
        <v>2323</v>
      </c>
      <c r="D207" s="106">
        <f t="shared" ref="D207:E207" si="38">SUM(D208:D223)</f>
        <v>19742724</v>
      </c>
      <c r="E207" s="106">
        <f t="shared" si="38"/>
        <v>11843963.41</v>
      </c>
      <c r="F207" s="95">
        <f t="shared" si="1"/>
        <v>59.991536173022531</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2324</v>
      </c>
      <c r="B208" s="88" t="s">
        <v>2325</v>
      </c>
      <c r="C208" s="94" t="s">
        <v>2324</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2326</v>
      </c>
      <c r="B209" s="88" t="s">
        <v>2327</v>
      </c>
      <c r="C209" s="94" t="s">
        <v>2326</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2328</v>
      </c>
      <c r="B210" s="88" t="s">
        <v>2329</v>
      </c>
      <c r="C210" s="94" t="s">
        <v>2328</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2330</v>
      </c>
      <c r="B211" s="88" t="s">
        <v>2331</v>
      </c>
      <c r="C211" s="94" t="s">
        <v>2330</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2332</v>
      </c>
      <c r="B212" s="88" t="s">
        <v>2333</v>
      </c>
      <c r="C212" s="94" t="s">
        <v>2332</v>
      </c>
      <c r="D212" s="249">
        <v>19742724</v>
      </c>
      <c r="E212" s="249">
        <v>11843963.41</v>
      </c>
      <c r="F212" s="95">
        <f t="shared" si="1"/>
        <v>59.991536173022531</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2334</v>
      </c>
      <c r="B213" s="88" t="s">
        <v>2335</v>
      </c>
      <c r="C213" s="94" t="s">
        <v>2334</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2336</v>
      </c>
      <c r="B214" s="88" t="s">
        <v>2337</v>
      </c>
      <c r="C214" s="94" t="s">
        <v>2336</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2338</v>
      </c>
      <c r="B215" s="88" t="s">
        <v>2339</v>
      </c>
      <c r="C215" s="94" t="s">
        <v>2338</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2340</v>
      </c>
      <c r="B216" s="88" t="s">
        <v>2341</v>
      </c>
      <c r="C216" s="94" t="s">
        <v>2340</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2342</v>
      </c>
      <c r="B217" s="88" t="s">
        <v>2343</v>
      </c>
      <c r="C217" s="94" t="s">
        <v>2342</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2344</v>
      </c>
      <c r="B218" s="88" t="s">
        <v>2345</v>
      </c>
      <c r="C218" s="94" t="s">
        <v>2344</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2346</v>
      </c>
      <c r="B219" s="88" t="s">
        <v>2347</v>
      </c>
      <c r="C219" s="94" t="s">
        <v>2346</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2348</v>
      </c>
      <c r="B220" s="88" t="s">
        <v>2349</v>
      </c>
      <c r="C220" s="94" t="s">
        <v>2348</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2350</v>
      </c>
      <c r="B221" s="88" t="s">
        <v>2351</v>
      </c>
      <c r="C221" s="94" t="s">
        <v>2350</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2352</v>
      </c>
      <c r="B222" s="88" t="s">
        <v>2353</v>
      </c>
      <c r="C222" s="94" t="s">
        <v>2352</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2354</v>
      </c>
      <c r="B223" s="233" t="s">
        <v>2355</v>
      </c>
      <c r="C223" s="94" t="s">
        <v>2354</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2356</v>
      </c>
      <c r="C224" s="94" t="s">
        <v>2357</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2358</v>
      </c>
      <c r="B225" s="88" t="s">
        <v>2359</v>
      </c>
      <c r="C225" s="94" t="s">
        <v>2358</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2360</v>
      </c>
      <c r="B226" s="88" t="s">
        <v>2361</v>
      </c>
      <c r="C226" s="94" t="s">
        <v>2360</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2362</v>
      </c>
      <c r="C227" s="94" t="s">
        <v>2363</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2364</v>
      </c>
      <c r="C228" s="94" t="s">
        <v>2365</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2366</v>
      </c>
      <c r="C229" s="94" t="s">
        <v>2367</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2368</v>
      </c>
      <c r="C230" s="94" t="s">
        <v>2369</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2370</v>
      </c>
      <c r="C231" s="94" t="s">
        <v>2371</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2372</v>
      </c>
      <c r="C232" s="94" t="s">
        <v>2373</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2374</v>
      </c>
      <c r="C233" s="94" t="s">
        <v>2375</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2376</v>
      </c>
      <c r="B234" s="88" t="s">
        <v>2377</v>
      </c>
      <c r="C234" s="94" t="s">
        <v>2376</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2378</v>
      </c>
      <c r="B235" s="88" t="s">
        <v>2379</v>
      </c>
      <c r="C235" s="94" t="s">
        <v>2378</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2380</v>
      </c>
      <c r="B236" s="88" t="s">
        <v>2381</v>
      </c>
      <c r="C236" s="94" t="s">
        <v>2380</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2382</v>
      </c>
      <c r="B237" s="88" t="s">
        <v>2383</v>
      </c>
      <c r="C237" s="94" t="s">
        <v>2382</v>
      </c>
      <c r="D237" s="106">
        <f t="shared" ref="D237:E237" si="41">+D238+D245-D254+SUM(D255:D257)</f>
        <v>420421894</v>
      </c>
      <c r="E237" s="106">
        <f t="shared" si="41"/>
        <v>417194750.46000004</v>
      </c>
      <c r="F237" s="95">
        <f t="shared" si="1"/>
        <v>99.232403548422255</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2384</v>
      </c>
      <c r="B238" s="88" t="s">
        <v>2385</v>
      </c>
      <c r="C238" s="94" t="s">
        <v>2384</v>
      </c>
      <c r="D238" s="106">
        <f t="shared" ref="D238:E238" si="42">D239-D242</f>
        <v>413264501</v>
      </c>
      <c r="E238" s="106">
        <f t="shared" si="42"/>
        <v>407719996.35000002</v>
      </c>
      <c r="F238" s="95">
        <f t="shared" si="1"/>
        <v>98.658364162277763</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2386</v>
      </c>
      <c r="B239" s="88" t="s">
        <v>2387</v>
      </c>
      <c r="C239" s="94" t="s">
        <v>2386</v>
      </c>
      <c r="D239" s="106">
        <f t="shared" ref="D239:E239" si="43">SUM(D240:D241)</f>
        <v>433007225</v>
      </c>
      <c r="E239" s="106">
        <f t="shared" si="43"/>
        <v>419563959.76000005</v>
      </c>
      <c r="F239" s="95">
        <f t="shared" si="1"/>
        <v>96.895371609561494</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2388</v>
      </c>
      <c r="B240" s="88" t="s">
        <v>2389</v>
      </c>
      <c r="C240" s="94" t="s">
        <v>2388</v>
      </c>
      <c r="D240" s="249">
        <v>425899751</v>
      </c>
      <c r="E240" s="249">
        <v>412385878.16000003</v>
      </c>
      <c r="F240" s="95">
        <f t="shared" si="1"/>
        <v>96.826982685885639</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2390</v>
      </c>
      <c r="B241" s="88" t="s">
        <v>2391</v>
      </c>
      <c r="C241" s="94" t="s">
        <v>2390</v>
      </c>
      <c r="D241" s="249">
        <v>7107474</v>
      </c>
      <c r="E241" s="249">
        <v>7178081.5999999996</v>
      </c>
      <c r="F241" s="95">
        <f t="shared" si="1"/>
        <v>100.99342748211248</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2392</v>
      </c>
      <c r="B242" s="88" t="s">
        <v>2393</v>
      </c>
      <c r="C242" s="94" t="s">
        <v>2392</v>
      </c>
      <c r="D242" s="106">
        <f t="shared" ref="D242:E242" si="44">SUM(D243:D244)</f>
        <v>19742724</v>
      </c>
      <c r="E242" s="106">
        <f t="shared" si="44"/>
        <v>11843963.41</v>
      </c>
      <c r="F242" s="95">
        <f t="shared" si="1"/>
        <v>59.991536173022531</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2394</v>
      </c>
      <c r="B243" s="88" t="s">
        <v>2395</v>
      </c>
      <c r="C243" s="94" t="s">
        <v>2394</v>
      </c>
      <c r="D243" s="249">
        <v>19742724</v>
      </c>
      <c r="E243" s="249">
        <v>11843963.41</v>
      </c>
      <c r="F243" s="95">
        <f t="shared" si="1"/>
        <v>59.991536173022531</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2396</v>
      </c>
      <c r="B244" s="88" t="s">
        <v>2397</v>
      </c>
      <c r="C244" s="94" t="s">
        <v>2396</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2398</v>
      </c>
      <c r="B245" s="88" t="s">
        <v>2399</v>
      </c>
      <c r="C245" s="94" t="s">
        <v>2398</v>
      </c>
      <c r="D245" s="106">
        <f t="shared" ref="D245:E245" si="45">D246-D250</f>
        <v>3840821</v>
      </c>
      <c r="E245" s="106">
        <f t="shared" si="45"/>
        <v>5534172.2600000054</v>
      </c>
      <c r="F245" s="95">
        <f t="shared" si="1"/>
        <v>144.08826290004154</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2400</v>
      </c>
      <c r="B246" s="88" t="s">
        <v>2401</v>
      </c>
      <c r="C246" s="94" t="s">
        <v>2400</v>
      </c>
      <c r="D246" s="106">
        <f t="shared" ref="D246:E246" si="46">SUM(D247:D249)</f>
        <v>84969610</v>
      </c>
      <c r="E246" s="106">
        <f t="shared" si="46"/>
        <v>81135796.600000009</v>
      </c>
      <c r="F246" s="95">
        <f t="shared" si="1"/>
        <v>95.488018127893028</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2402</v>
      </c>
      <c r="C247" s="94" t="s">
        <v>621</v>
      </c>
      <c r="D247" s="249">
        <v>66804453</v>
      </c>
      <c r="E247" s="249">
        <v>70869400.450000003</v>
      </c>
      <c r="F247" s="95">
        <f t="shared" si="1"/>
        <v>106.08484504767968</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2403</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2404</v>
      </c>
      <c r="C249" s="94" t="s">
        <v>1269</v>
      </c>
      <c r="D249" s="249">
        <v>18165157</v>
      </c>
      <c r="E249" s="249">
        <v>10266396.15</v>
      </c>
      <c r="F249" s="95">
        <f t="shared" si="1"/>
        <v>56.516968997295216</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2405</v>
      </c>
      <c r="B250" s="88" t="s">
        <v>2406</v>
      </c>
      <c r="C250" s="94" t="s">
        <v>2405</v>
      </c>
      <c r="D250" s="106">
        <f t="shared" ref="D250:E250" si="47">SUM(D251:D253)</f>
        <v>81128789</v>
      </c>
      <c r="E250" s="106">
        <f t="shared" si="47"/>
        <v>75601624.340000004</v>
      </c>
      <c r="F250" s="95">
        <f t="shared" si="1"/>
        <v>93.187172237958592</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2407</v>
      </c>
      <c r="C251" s="94" t="s">
        <v>623</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2408</v>
      </c>
      <c r="C252" s="94" t="s">
        <v>823</v>
      </c>
      <c r="D252" s="249">
        <v>81128789</v>
      </c>
      <c r="E252" s="249">
        <v>75601624.340000004</v>
      </c>
      <c r="F252" s="95">
        <f t="shared" si="1"/>
        <v>93.187172237958592</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2409</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2410</v>
      </c>
      <c r="B254" s="88" t="s">
        <v>2411</v>
      </c>
      <c r="C254" s="94" t="s">
        <v>2410</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2412</v>
      </c>
      <c r="C255" s="94" t="s">
        <v>625</v>
      </c>
      <c r="D255" s="249">
        <v>3316572</v>
      </c>
      <c r="E255" s="249">
        <v>3940581.85</v>
      </c>
      <c r="F255" s="95">
        <f t="shared" si="1"/>
        <v>118.81490436510953</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2413</v>
      </c>
      <c r="C256" s="94" t="s">
        <v>825</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2414</v>
      </c>
      <c r="B257" s="88" t="s">
        <v>2415</v>
      </c>
      <c r="C257" s="94" t="s">
        <v>2414</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2416</v>
      </c>
      <c r="B258" s="88" t="s">
        <v>2417</v>
      </c>
      <c r="C258" s="94" t="s">
        <v>2416</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2418</v>
      </c>
      <c r="B259" s="88" t="s">
        <v>2419</v>
      </c>
      <c r="C259" s="94" t="s">
        <v>2418</v>
      </c>
      <c r="D259" s="106">
        <f t="shared" ref="D259:E259" si="49">D260</f>
        <v>29370819</v>
      </c>
      <c r="E259" s="106">
        <f t="shared" si="49"/>
        <v>6024487.5</v>
      </c>
      <c r="F259" s="95">
        <f t="shared" si="1"/>
        <v>20.51181310265812</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2420</v>
      </c>
      <c r="B260" s="98" t="s">
        <v>2421</v>
      </c>
      <c r="C260" s="94" t="s">
        <v>2420</v>
      </c>
      <c r="D260" s="250">
        <v>29370819</v>
      </c>
      <c r="E260" s="250">
        <v>6024487.5</v>
      </c>
      <c r="F260" s="99">
        <f t="shared" si="1"/>
        <v>20.51181310265812</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8" t="s">
        <v>1290</v>
      </c>
      <c r="B261" s="355"/>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2422</v>
      </c>
      <c r="B262" s="88" t="s">
        <v>2423</v>
      </c>
      <c r="C262" s="94" t="s">
        <v>2424</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2422</v>
      </c>
      <c r="B263" s="88" t="s">
        <v>2425</v>
      </c>
      <c r="C263" s="94" t="s">
        <v>2426</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2427</v>
      </c>
      <c r="B264" s="88" t="s">
        <v>2428</v>
      </c>
      <c r="C264" s="94" t="s">
        <v>2429</v>
      </c>
      <c r="D264" s="249">
        <v>3506251</v>
      </c>
      <c r="E264" s="249">
        <v>4112260.34</v>
      </c>
      <c r="F264" s="95">
        <f t="shared" si="50"/>
        <v>117.2836839119618</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2427</v>
      </c>
      <c r="B265" s="88" t="s">
        <v>2430</v>
      </c>
      <c r="C265" s="94" t="s">
        <v>2431</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2432</v>
      </c>
      <c r="B266" s="88" t="s">
        <v>2433</v>
      </c>
      <c r="C266" s="94" t="s">
        <v>2434</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2432</v>
      </c>
      <c r="B267" s="88" t="s">
        <v>2435</v>
      </c>
      <c r="C267" s="94" t="s">
        <v>2436</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2437</v>
      </c>
      <c r="B268" s="88" t="s">
        <v>2438</v>
      </c>
      <c r="C268" s="94" t="s">
        <v>2437</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2439</v>
      </c>
      <c r="B269" s="88" t="s">
        <v>2440</v>
      </c>
      <c r="C269" s="94" t="s">
        <v>2439</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2441</v>
      </c>
      <c r="B270" s="88" t="s">
        <v>2442</v>
      </c>
      <c r="C270" s="94" t="s">
        <v>2441</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2443</v>
      </c>
      <c r="B271" s="88" t="s">
        <v>2444</v>
      </c>
      <c r="C271" s="94" t="s">
        <v>2443</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2445</v>
      </c>
      <c r="B272" s="88" t="s">
        <v>2446</v>
      </c>
      <c r="C272" s="94" t="s">
        <v>2445</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2447</v>
      </c>
      <c r="B273" s="88" t="s">
        <v>2448</v>
      </c>
      <c r="C273" s="94" t="s">
        <v>2447</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2449</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2450</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2451</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2452</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2453</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2454</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2455</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2456</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2457</v>
      </c>
      <c r="B282" s="88" t="s">
        <v>2458</v>
      </c>
      <c r="C282" s="94" t="s">
        <v>2457</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2459</v>
      </c>
      <c r="B283" s="88" t="s">
        <v>2460</v>
      </c>
      <c r="C283" s="94" t="s">
        <v>2459</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2461</v>
      </c>
      <c r="B284" s="88" t="s">
        <v>2462</v>
      </c>
      <c r="C284" s="94" t="s">
        <v>2461</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2463</v>
      </c>
      <c r="B285" s="88" t="s">
        <v>2464</v>
      </c>
      <c r="C285" s="94" t="s">
        <v>2463</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2465</v>
      </c>
      <c r="B286" s="88" t="s">
        <v>2466</v>
      </c>
      <c r="C286" s="94" t="s">
        <v>2465</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2467</v>
      </c>
      <c r="B287" s="88" t="s">
        <v>2468</v>
      </c>
      <c r="C287" s="94" t="s">
        <v>2469</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2467</v>
      </c>
      <c r="B288" s="88" t="s">
        <v>2470</v>
      </c>
      <c r="C288" s="94" t="s">
        <v>2471</v>
      </c>
      <c r="D288" s="249">
        <v>5432916</v>
      </c>
      <c r="E288" s="249">
        <v>5869720.1200000001</v>
      </c>
      <c r="F288" s="95">
        <f t="shared" si="50"/>
        <v>108.03995717953305</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2472</v>
      </c>
      <c r="B289" s="88" t="s">
        <v>2473</v>
      </c>
      <c r="C289" s="94" t="s">
        <v>2474</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2472</v>
      </c>
      <c r="B290" s="88" t="s">
        <v>2475</v>
      </c>
      <c r="C290" s="94" t="s">
        <v>2476</v>
      </c>
      <c r="D290" s="249">
        <v>349078</v>
      </c>
      <c r="E290" s="249">
        <v>0.01</v>
      </c>
      <c r="F290" s="95">
        <f t="shared" si="50"/>
        <v>2.8646892671551917E-6</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2477</v>
      </c>
      <c r="B291" s="88" t="s">
        <v>2478</v>
      </c>
      <c r="C291" s="94" t="s">
        <v>2479</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2477</v>
      </c>
      <c r="B292" s="88" t="s">
        <v>2480</v>
      </c>
      <c r="C292" s="94" t="s">
        <v>2481</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2482</v>
      </c>
      <c r="B293" s="88" t="s">
        <v>2483</v>
      </c>
      <c r="C293" s="94" t="s">
        <v>2484</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2482</v>
      </c>
      <c r="B294" s="88" t="s">
        <v>2485</v>
      </c>
      <c r="C294" s="94" t="s">
        <v>2486</v>
      </c>
      <c r="D294" s="249">
        <v>19742724</v>
      </c>
      <c r="E294" s="249">
        <v>11843963.41</v>
      </c>
      <c r="F294" s="95">
        <f t="shared" si="50"/>
        <v>59.991536173022531</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2487</v>
      </c>
      <c r="B295" s="233" t="s">
        <v>2488</v>
      </c>
      <c r="C295" s="94" t="s">
        <v>2487</v>
      </c>
      <c r="D295" s="249">
        <v>176949</v>
      </c>
      <c r="E295" s="249">
        <v>21995.49</v>
      </c>
      <c r="F295" s="95">
        <f t="shared" si="50"/>
        <v>12.430412152654155</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2489</v>
      </c>
      <c r="B296" s="233" t="s">
        <v>2490</v>
      </c>
      <c r="C296" s="94" t="s">
        <v>2489</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2491</v>
      </c>
      <c r="B297" s="233" t="s">
        <v>2492</v>
      </c>
      <c r="C297" s="94" t="s">
        <v>2491</v>
      </c>
      <c r="D297" s="249">
        <v>33295</v>
      </c>
      <c r="E297" s="249"/>
      <c r="F297" s="95">
        <f t="shared" si="50"/>
        <v>0</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2493</v>
      </c>
      <c r="C298" s="94" t="s">
        <v>2494</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2495</v>
      </c>
      <c r="C299" s="94" t="s">
        <v>2496</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2497</v>
      </c>
      <c r="C300" s="94" t="s">
        <v>2498</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2499</v>
      </c>
      <c r="C301" s="94" t="s">
        <v>2500</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2501</v>
      </c>
      <c r="C302" s="94" t="s">
        <v>2502</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2503</v>
      </c>
      <c r="B303" s="233" t="s">
        <v>2504</v>
      </c>
      <c r="C303" s="94" t="s">
        <v>2503</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2505</v>
      </c>
      <c r="C304" s="94" t="s">
        <v>2506</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2507</v>
      </c>
      <c r="C305" s="94" t="s">
        <v>2508</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2509</v>
      </c>
      <c r="C307" s="94" t="s">
        <v>2510</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2511</v>
      </c>
      <c r="C308" s="94" t="s">
        <v>2512</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2513</v>
      </c>
      <c r="B309" s="233" t="s">
        <v>2514</v>
      </c>
      <c r="C309" s="94" t="s">
        <v>2513</v>
      </c>
      <c r="D309" s="249">
        <v>74049</v>
      </c>
      <c r="E309" s="249">
        <v>42758.41</v>
      </c>
      <c r="F309" s="95">
        <f t="shared" si="50"/>
        <v>57.743399640778406</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2515</v>
      </c>
      <c r="C310" s="94" t="s">
        <v>2516</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2517</v>
      </c>
      <c r="C311" s="94" t="s">
        <v>2518</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2519</v>
      </c>
      <c r="C315" s="94" t="s">
        <v>2520</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2521</v>
      </c>
      <c r="C316" s="94" t="s">
        <v>2522</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2523</v>
      </c>
      <c r="C318" s="94" t="s">
        <v>2524</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2525</v>
      </c>
      <c r="C320" s="94" t="s">
        <v>2526</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2527</v>
      </c>
      <c r="C321" s="94" t="s">
        <v>2528</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2529</v>
      </c>
      <c r="C322" s="104" t="s">
        <v>2530</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zoomScale="120" zoomScaleNormal="120" workbookViewId="0">
      <selection activeCell="E124" sqref="E124"/>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1" width="14.42578125" style="66" customWidth="1"/>
    <col min="32" max="16384" width="14.42578125" style="66"/>
  </cols>
  <sheetData>
    <row r="1" spans="1:25" ht="15" customHeight="1" x14ac:dyDescent="0.2">
      <c r="A1" s="293"/>
      <c r="B1" s="294"/>
      <c r="C1" s="293"/>
      <c r="D1" s="295"/>
      <c r="E1" s="295"/>
      <c r="F1" s="296"/>
    </row>
    <row r="2" spans="1:25" ht="50.1" customHeight="1" x14ac:dyDescent="0.25">
      <c r="A2" s="361" t="s">
        <v>2531</v>
      </c>
      <c r="B2" s="362"/>
      <c r="C2" s="362"/>
      <c r="D2" s="362"/>
      <c r="E2" s="362"/>
      <c r="F2" s="362"/>
      <c r="G2" s="51"/>
      <c r="H2" s="51"/>
      <c r="I2" s="51"/>
      <c r="J2" s="51"/>
      <c r="K2" s="51"/>
      <c r="L2" s="51"/>
      <c r="M2" s="51"/>
      <c r="N2" s="51"/>
      <c r="O2" s="51"/>
      <c r="P2" s="51"/>
      <c r="Q2" s="51"/>
      <c r="R2" s="51"/>
      <c r="S2" s="51"/>
      <c r="T2" s="51"/>
      <c r="U2" s="51"/>
      <c r="V2" s="51"/>
      <c r="W2" s="51"/>
      <c r="X2" s="51"/>
      <c r="Y2" s="51"/>
    </row>
    <row r="3" spans="1:25" s="224" customFormat="1" ht="48" x14ac:dyDescent="0.2">
      <c r="A3" s="283" t="s">
        <v>2532</v>
      </c>
      <c r="B3" s="284" t="s">
        <v>40</v>
      </c>
      <c r="C3" s="285" t="s">
        <v>41</v>
      </c>
      <c r="D3" s="284" t="s">
        <v>49</v>
      </c>
      <c r="E3" s="284" t="s">
        <v>50</v>
      </c>
      <c r="F3" s="286" t="s">
        <v>51</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52</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2533</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1972</v>
      </c>
      <c r="B6" s="234" t="s">
        <v>2534</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2535</v>
      </c>
      <c r="B7" s="87" t="s">
        <v>2536</v>
      </c>
      <c r="C7" s="185" t="s">
        <v>2535</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2537</v>
      </c>
      <c r="B8" s="87" t="s">
        <v>2538</v>
      </c>
      <c r="C8" s="185" t="s">
        <v>2537</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2539</v>
      </c>
      <c r="B9" s="87" t="s">
        <v>2540</v>
      </c>
      <c r="C9" s="185" t="s">
        <v>2539</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2541</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2542</v>
      </c>
      <c r="B11" s="87" t="s">
        <v>2543</v>
      </c>
      <c r="C11" s="185" t="s">
        <v>2542</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2544</v>
      </c>
      <c r="B12" s="87" t="s">
        <v>2545</v>
      </c>
      <c r="C12" s="185" t="s">
        <v>2544</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2546</v>
      </c>
      <c r="B13" s="87" t="s">
        <v>2547</v>
      </c>
      <c r="C13" s="185" t="s">
        <v>2546</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2548</v>
      </c>
      <c r="B14" s="87" t="s">
        <v>2549</v>
      </c>
      <c r="C14" s="185" t="s">
        <v>2548</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2550</v>
      </c>
      <c r="B15" s="87" t="s">
        <v>2551</v>
      </c>
      <c r="C15" s="185" t="s">
        <v>2550</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2552</v>
      </c>
      <c r="B16" s="87" t="s">
        <v>2553</v>
      </c>
      <c r="C16" s="185" t="s">
        <v>2552</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2554</v>
      </c>
      <c r="B17" s="87" t="s">
        <v>2555</v>
      </c>
      <c r="C17" s="185" t="s">
        <v>2554</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2556</v>
      </c>
      <c r="B18" s="87" t="s">
        <v>2557</v>
      </c>
      <c r="C18" s="185" t="s">
        <v>2556</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2558</v>
      </c>
      <c r="B19" s="87" t="s">
        <v>2559</v>
      </c>
      <c r="C19" s="185" t="s">
        <v>2558</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2560</v>
      </c>
      <c r="B20" s="87" t="s">
        <v>2561</v>
      </c>
      <c r="C20" s="185" t="s">
        <v>2560</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2562</v>
      </c>
      <c r="B21" s="87" t="s">
        <v>2563</v>
      </c>
      <c r="C21" s="185" t="s">
        <v>2562</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2564</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2565</v>
      </c>
      <c r="B23" s="87" t="s">
        <v>2566</v>
      </c>
      <c r="C23" s="185" t="s">
        <v>2565</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2567</v>
      </c>
      <c r="B24" s="87" t="s">
        <v>2568</v>
      </c>
      <c r="C24" s="185" t="s">
        <v>2567</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2569</v>
      </c>
      <c r="B25" s="87" t="s">
        <v>2570</v>
      </c>
      <c r="C25" s="185" t="s">
        <v>2569</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2571</v>
      </c>
      <c r="B26" s="87" t="s">
        <v>2572</v>
      </c>
      <c r="C26" s="185" t="s">
        <v>2571</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2573</v>
      </c>
      <c r="B27" s="87" t="s">
        <v>2574</v>
      </c>
      <c r="C27" s="185" t="s">
        <v>2573</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2575</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2576</v>
      </c>
      <c r="B29" s="87" t="s">
        <v>2577</v>
      </c>
      <c r="C29" s="185" t="s">
        <v>2576</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2578</v>
      </c>
      <c r="B30" s="87" t="s">
        <v>2579</v>
      </c>
      <c r="C30" s="185" t="s">
        <v>2578</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2580</v>
      </c>
      <c r="B31" s="87" t="s">
        <v>2581</v>
      </c>
      <c r="C31" s="185" t="s">
        <v>2580</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2582</v>
      </c>
      <c r="B32" s="87" t="s">
        <v>2583</v>
      </c>
      <c r="C32" s="185" t="s">
        <v>2582</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2584</v>
      </c>
      <c r="B33" s="87" t="s">
        <v>2585</v>
      </c>
      <c r="C33" s="185" t="s">
        <v>2584</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2586</v>
      </c>
      <c r="B34" s="87" t="s">
        <v>2587</v>
      </c>
      <c r="C34" s="185" t="s">
        <v>2586</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2588</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2589</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2590</v>
      </c>
      <c r="B37" s="87" t="s">
        <v>2591</v>
      </c>
      <c r="C37" s="185" t="s">
        <v>2590</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2592</v>
      </c>
      <c r="B38" s="87" t="s">
        <v>2593</v>
      </c>
      <c r="C38" s="185" t="s">
        <v>2592</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2594</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2595</v>
      </c>
      <c r="B40" s="87" t="s">
        <v>2596</v>
      </c>
      <c r="C40" s="185" t="s">
        <v>2595</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2597</v>
      </c>
      <c r="B41" s="87" t="s">
        <v>2598</v>
      </c>
      <c r="C41" s="185" t="s">
        <v>2597</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2599</v>
      </c>
      <c r="B42" s="87" t="s">
        <v>2600</v>
      </c>
      <c r="C42" s="185" t="s">
        <v>2599</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2601</v>
      </c>
      <c r="B43" s="87" t="s">
        <v>2602</v>
      </c>
      <c r="C43" s="185" t="s">
        <v>2601</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2603</v>
      </c>
      <c r="B44" s="87" t="s">
        <v>2604</v>
      </c>
      <c r="C44" s="185" t="s">
        <v>2603</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2605</v>
      </c>
      <c r="B45" s="87" t="s">
        <v>2606</v>
      </c>
      <c r="C45" s="185" t="s">
        <v>2605</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2607</v>
      </c>
      <c r="B46" s="87" t="s">
        <v>2608</v>
      </c>
      <c r="C46" s="185" t="s">
        <v>2607</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2609</v>
      </c>
      <c r="B47" s="87" t="s">
        <v>2610</v>
      </c>
      <c r="C47" s="185" t="s">
        <v>2609</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2611</v>
      </c>
      <c r="B48" s="87" t="s">
        <v>2612</v>
      </c>
      <c r="C48" s="185" t="s">
        <v>2611</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2613</v>
      </c>
      <c r="B49" s="87" t="s">
        <v>2614</v>
      </c>
      <c r="C49" s="185" t="s">
        <v>2613</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2615</v>
      </c>
      <c r="B50" s="87" t="s">
        <v>2616</v>
      </c>
      <c r="C50" s="185" t="s">
        <v>2615</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2617</v>
      </c>
      <c r="B51" s="87" t="s">
        <v>2618</v>
      </c>
      <c r="C51" s="185" t="s">
        <v>2617</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2619</v>
      </c>
      <c r="B52" s="87" t="s">
        <v>2620</v>
      </c>
      <c r="C52" s="185" t="s">
        <v>2619</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2621</v>
      </c>
      <c r="B53" s="87" t="s">
        <v>2622</v>
      </c>
      <c r="C53" s="185" t="s">
        <v>2621</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2623</v>
      </c>
      <c r="B54" s="87" t="s">
        <v>2624</v>
      </c>
      <c r="C54" s="185" t="s">
        <v>2623</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2625</v>
      </c>
      <c r="B55" s="87" t="s">
        <v>2626</v>
      </c>
      <c r="C55" s="185" t="s">
        <v>2625</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2627</v>
      </c>
      <c r="B56" s="87" t="s">
        <v>2628</v>
      </c>
      <c r="C56" s="185" t="s">
        <v>2627</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2629</v>
      </c>
      <c r="B57" s="87" t="s">
        <v>2630</v>
      </c>
      <c r="C57" s="185" t="s">
        <v>2629</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2631</v>
      </c>
      <c r="B58" s="87" t="s">
        <v>2632</v>
      </c>
      <c r="C58" s="185" t="s">
        <v>2631</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2633</v>
      </c>
      <c r="B59" s="87" t="s">
        <v>2634</v>
      </c>
      <c r="C59" s="185" t="s">
        <v>2633</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2635</v>
      </c>
      <c r="B60" s="87" t="s">
        <v>2636</v>
      </c>
      <c r="C60" s="185" t="s">
        <v>2635</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2637</v>
      </c>
      <c r="B61" s="87" t="s">
        <v>2638</v>
      </c>
      <c r="C61" s="185" t="s">
        <v>2637</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2639</v>
      </c>
      <c r="B62" s="87" t="s">
        <v>2640</v>
      </c>
      <c r="C62" s="185" t="s">
        <v>2639</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2641</v>
      </c>
      <c r="B63" s="87" t="s">
        <v>2642</v>
      </c>
      <c r="C63" s="185" t="s">
        <v>2641</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2643</v>
      </c>
      <c r="B64" s="87" t="s">
        <v>2644</v>
      </c>
      <c r="C64" s="185" t="s">
        <v>2643</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2645</v>
      </c>
      <c r="B65" s="87" t="s">
        <v>2646</v>
      </c>
      <c r="C65" s="185" t="s">
        <v>2645</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2647</v>
      </c>
      <c r="B66" s="87" t="s">
        <v>2648</v>
      </c>
      <c r="C66" s="185" t="s">
        <v>2647</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2649</v>
      </c>
      <c r="B67" s="87" t="s">
        <v>2650</v>
      </c>
      <c r="C67" s="185" t="s">
        <v>2649</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2651</v>
      </c>
      <c r="B68" s="87" t="s">
        <v>2652</v>
      </c>
      <c r="C68" s="185" t="s">
        <v>2651</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2653</v>
      </c>
      <c r="B69" s="87" t="s">
        <v>2654</v>
      </c>
      <c r="C69" s="185" t="s">
        <v>2653</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2655</v>
      </c>
      <c r="B70" s="87" t="s">
        <v>2656</v>
      </c>
      <c r="C70" s="185" t="s">
        <v>2655</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2657</v>
      </c>
      <c r="B71" s="87" t="s">
        <v>2658</v>
      </c>
      <c r="C71" s="185" t="s">
        <v>2657</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2659</v>
      </c>
      <c r="B72" s="87" t="s">
        <v>2660</v>
      </c>
      <c r="C72" s="185" t="s">
        <v>2659</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2661</v>
      </c>
      <c r="B73" s="87" t="s">
        <v>2662</v>
      </c>
      <c r="C73" s="185" t="s">
        <v>2661</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2663</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2664</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2665</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2666</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2667</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2668</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2669</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2670</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2671</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2672</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2673</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2674</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2675</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2676</v>
      </c>
      <c r="B87" s="87" t="s">
        <v>2677</v>
      </c>
      <c r="C87" s="185" t="s">
        <v>2676</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2678</v>
      </c>
      <c r="B88" s="87" t="s">
        <v>2679</v>
      </c>
      <c r="C88" s="185" t="s">
        <v>2678</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2680</v>
      </c>
      <c r="B89" s="87" t="s">
        <v>2681</v>
      </c>
      <c r="C89" s="185" t="s">
        <v>2680</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2682</v>
      </c>
      <c r="B90" s="87" t="s">
        <v>2683</v>
      </c>
      <c r="C90" s="185" t="s">
        <v>2682</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2684</v>
      </c>
      <c r="B91" s="87" t="s">
        <v>1601</v>
      </c>
      <c r="C91" s="185" t="s">
        <v>2684</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2685</v>
      </c>
      <c r="B92" s="87" t="s">
        <v>2686</v>
      </c>
      <c r="C92" s="185" t="s">
        <v>2685</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2687</v>
      </c>
      <c r="B93" s="87" t="s">
        <v>2688</v>
      </c>
      <c r="C93" s="185" t="s">
        <v>2687</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2689</v>
      </c>
      <c r="B94" s="87" t="s">
        <v>2690</v>
      </c>
      <c r="C94" s="185" t="s">
        <v>2689</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2691</v>
      </c>
      <c r="B95" s="87" t="s">
        <v>2692</v>
      </c>
      <c r="C95" s="185" t="s">
        <v>2691</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2693</v>
      </c>
      <c r="B96" s="87" t="s">
        <v>2694</v>
      </c>
      <c r="C96" s="185" t="s">
        <v>2693</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2695</v>
      </c>
      <c r="B97" s="87" t="s">
        <v>2696</v>
      </c>
      <c r="C97" s="185" t="s">
        <v>2695</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2697</v>
      </c>
      <c r="B98" s="87" t="s">
        <v>2698</v>
      </c>
      <c r="C98" s="185" t="s">
        <v>2697</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2699</v>
      </c>
      <c r="B99" s="87" t="s">
        <v>2700</v>
      </c>
      <c r="C99" s="185" t="s">
        <v>2699</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2701</v>
      </c>
      <c r="B100" s="87" t="s">
        <v>2702</v>
      </c>
      <c r="C100" s="185" t="s">
        <v>2701</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2703</v>
      </c>
      <c r="B101" s="87" t="s">
        <v>2704</v>
      </c>
      <c r="C101" s="185" t="s">
        <v>2703</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2705</v>
      </c>
      <c r="B102" s="87" t="s">
        <v>2706</v>
      </c>
      <c r="C102" s="185" t="s">
        <v>2705</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2707</v>
      </c>
      <c r="B103" s="87" t="s">
        <v>2708</v>
      </c>
      <c r="C103" s="185" t="s">
        <v>2707</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2709</v>
      </c>
      <c r="B104" s="87" t="s">
        <v>2710</v>
      </c>
      <c r="C104" s="185" t="s">
        <v>2709</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2711</v>
      </c>
      <c r="B105" s="87" t="s">
        <v>2712</v>
      </c>
      <c r="C105" s="185" t="s">
        <v>2711</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2713</v>
      </c>
      <c r="B106" s="87" t="s">
        <v>2714</v>
      </c>
      <c r="C106" s="185" t="s">
        <v>2713</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2715</v>
      </c>
      <c r="B107" s="87" t="s">
        <v>2716</v>
      </c>
      <c r="C107" s="185" t="s">
        <v>2715</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2717</v>
      </c>
      <c r="B108" s="87" t="s">
        <v>2718</v>
      </c>
      <c r="C108" s="185" t="s">
        <v>2717</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2719</v>
      </c>
      <c r="B109" s="87" t="s">
        <v>2720</v>
      </c>
      <c r="C109" s="185" t="s">
        <v>2719</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2721</v>
      </c>
      <c r="B110" s="87" t="s">
        <v>2722</v>
      </c>
      <c r="C110" s="185" t="s">
        <v>2721</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2723</v>
      </c>
      <c r="B111" s="87" t="s">
        <v>2724</v>
      </c>
      <c r="C111" s="185" t="s">
        <v>2723</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2725</v>
      </c>
      <c r="B112" s="87" t="s">
        <v>2726</v>
      </c>
      <c r="C112" s="185" t="s">
        <v>2725</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2727</v>
      </c>
      <c r="B113" s="87" t="s">
        <v>2728</v>
      </c>
      <c r="C113" s="185" t="s">
        <v>2727</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2729</v>
      </c>
      <c r="B114" s="87" t="s">
        <v>2730</v>
      </c>
      <c r="C114" s="185" t="s">
        <v>2729</v>
      </c>
      <c r="D114" s="83">
        <f t="shared" ref="D114:E114" si="22">D115+D118+D121+D122+SUM(D125:D128)</f>
        <v>72636599</v>
      </c>
      <c r="E114" s="83">
        <f t="shared" si="22"/>
        <v>78167915.200000003</v>
      </c>
      <c r="F114" s="65">
        <f t="shared" si="1"/>
        <v>107.61505394821694</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2731</v>
      </c>
      <c r="B115" s="87" t="s">
        <v>2732</v>
      </c>
      <c r="C115" s="185" t="s">
        <v>2731</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2733</v>
      </c>
      <c r="B116" s="87" t="s">
        <v>2734</v>
      </c>
      <c r="C116" s="185" t="s">
        <v>2733</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2735</v>
      </c>
      <c r="B117" s="87" t="s">
        <v>2736</v>
      </c>
      <c r="C117" s="185" t="s">
        <v>2735</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2737</v>
      </c>
      <c r="B118" s="87" t="s">
        <v>2738</v>
      </c>
      <c r="C118" s="185" t="s">
        <v>2737</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2739</v>
      </c>
      <c r="B119" s="87" t="s">
        <v>2740</v>
      </c>
      <c r="C119" s="185" t="s">
        <v>2739</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2741</v>
      </c>
      <c r="B120" s="87" t="s">
        <v>2742</v>
      </c>
      <c r="C120" s="185" t="s">
        <v>2741</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2743</v>
      </c>
      <c r="B121" s="87" t="s">
        <v>2744</v>
      </c>
      <c r="C121" s="185" t="s">
        <v>2743</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2745</v>
      </c>
      <c r="B122" s="87" t="s">
        <v>2746</v>
      </c>
      <c r="C122" s="185" t="s">
        <v>2745</v>
      </c>
      <c r="D122" s="83">
        <f t="shared" ref="D122:E122" si="25">SUM(D123:D124)</f>
        <v>72636599</v>
      </c>
      <c r="E122" s="83">
        <f t="shared" si="25"/>
        <v>78167915.200000003</v>
      </c>
      <c r="F122" s="65">
        <f t="shared" si="1"/>
        <v>107.61505394821694</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2747</v>
      </c>
      <c r="B123" s="87" t="s">
        <v>2748</v>
      </c>
      <c r="C123" s="185" t="s">
        <v>2747</v>
      </c>
      <c r="D123" s="251">
        <v>72636599</v>
      </c>
      <c r="E123" s="251">
        <v>78167915.200000003</v>
      </c>
      <c r="F123" s="65">
        <f t="shared" si="1"/>
        <v>107.61505394821694</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2749</v>
      </c>
      <c r="B124" s="87" t="s">
        <v>2750</v>
      </c>
      <c r="C124" s="185" t="s">
        <v>2749</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2751</v>
      </c>
      <c r="B125" s="87" t="s">
        <v>2752</v>
      </c>
      <c r="C125" s="185" t="s">
        <v>2751</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2753</v>
      </c>
      <c r="B126" s="87" t="s">
        <v>2754</v>
      </c>
      <c r="C126" s="185" t="s">
        <v>2753</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2755</v>
      </c>
      <c r="B127" s="87" t="s">
        <v>2756</v>
      </c>
      <c r="C127" s="185" t="s">
        <v>2755</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2757</v>
      </c>
      <c r="B128" s="87" t="s">
        <v>2758</v>
      </c>
      <c r="C128" s="185" t="s">
        <v>2757</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2759</v>
      </c>
      <c r="B129" s="87" t="s">
        <v>2760</v>
      </c>
      <c r="C129" s="185" t="s">
        <v>2759</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2761</v>
      </c>
      <c r="B130" s="87" t="s">
        <v>2762</v>
      </c>
      <c r="C130" s="185" t="s">
        <v>2761</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2763</v>
      </c>
      <c r="B131" s="87" t="s">
        <v>2764</v>
      </c>
      <c r="C131" s="185" t="s">
        <v>2763</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2765</v>
      </c>
      <c r="B132" s="87" t="s">
        <v>2766</v>
      </c>
      <c r="C132" s="185" t="s">
        <v>2765</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2767</v>
      </c>
      <c r="B133" s="87" t="s">
        <v>2768</v>
      </c>
      <c r="C133" s="185" t="s">
        <v>2767</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2769</v>
      </c>
      <c r="B134" s="87" t="s">
        <v>2770</v>
      </c>
      <c r="C134" s="185" t="s">
        <v>2769</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2771</v>
      </c>
      <c r="B135" s="87" t="s">
        <v>2772</v>
      </c>
      <c r="C135" s="185" t="s">
        <v>2771</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2773</v>
      </c>
      <c r="B136" s="87" t="s">
        <v>2774</v>
      </c>
      <c r="C136" s="185" t="s">
        <v>2773</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2775</v>
      </c>
      <c r="B137" s="87" t="s">
        <v>1628</v>
      </c>
      <c r="C137" s="185" t="s">
        <v>2775</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2776</v>
      </c>
      <c r="B138" s="234" t="s">
        <v>2777</v>
      </c>
      <c r="C138" s="185" t="s">
        <v>2776</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2778</v>
      </c>
      <c r="B139" s="87" t="s">
        <v>2779</v>
      </c>
      <c r="C139" s="185" t="s">
        <v>2778</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2780</v>
      </c>
      <c r="B140" s="87" t="s">
        <v>2781</v>
      </c>
      <c r="C140" s="185" t="s">
        <v>2780</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2782</v>
      </c>
      <c r="C141" s="186" t="s">
        <v>2783</v>
      </c>
      <c r="D141" s="108">
        <f t="shared" ref="D141:E141" si="28">D5+D22+D28+D35+D75+D82+D89+D107+D114+D129</f>
        <v>72636599</v>
      </c>
      <c r="E141" s="108">
        <f t="shared" si="28"/>
        <v>78167915.200000003</v>
      </c>
      <c r="F141" s="84">
        <f t="shared" si="1"/>
        <v>107.61505394821694</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3"/>
      <c r="E143" s="364"/>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3" zoomScale="160" zoomScaleNormal="160" workbookViewId="0">
      <selection activeCell="E28" sqref="E28"/>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5" t="s">
        <v>2784</v>
      </c>
      <c r="B2" s="366"/>
      <c r="C2" s="366"/>
      <c r="D2" s="366"/>
      <c r="E2" s="366"/>
      <c r="F2" s="38"/>
      <c r="G2" s="38"/>
      <c r="H2" s="38"/>
      <c r="I2" s="38"/>
      <c r="J2" s="38"/>
      <c r="K2" s="38"/>
      <c r="L2" s="38"/>
      <c r="M2" s="38"/>
      <c r="N2" s="38"/>
      <c r="O2" s="38"/>
      <c r="P2" s="38"/>
      <c r="Q2" s="38"/>
      <c r="R2" s="38"/>
      <c r="S2" s="38"/>
      <c r="T2" s="38"/>
      <c r="U2" s="38"/>
      <c r="V2" s="38"/>
    </row>
    <row r="3" spans="1:25" s="29" customFormat="1" ht="48" customHeight="1" x14ac:dyDescent="0.2">
      <c r="A3" s="283" t="s">
        <v>1942</v>
      </c>
      <c r="B3" s="284" t="s">
        <v>40</v>
      </c>
      <c r="C3" s="285" t="s">
        <v>41</v>
      </c>
      <c r="D3" s="284" t="s">
        <v>2785</v>
      </c>
      <c r="E3" s="286" t="s">
        <v>2786</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52</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2787</v>
      </c>
      <c r="B5" s="111" t="s">
        <v>2788</v>
      </c>
      <c r="C5" s="112" t="s">
        <v>2787</v>
      </c>
      <c r="D5" s="81">
        <f t="shared" ref="D5:E5" si="0">D6+D22</f>
        <v>78003.13</v>
      </c>
      <c r="E5" s="109">
        <f t="shared" si="0"/>
        <v>0</v>
      </c>
      <c r="F5" s="37"/>
      <c r="G5" s="37"/>
      <c r="H5" s="37"/>
      <c r="I5" s="37"/>
      <c r="J5" s="37"/>
      <c r="K5" s="37"/>
      <c r="L5" s="37"/>
      <c r="M5" s="37"/>
      <c r="N5" s="37"/>
      <c r="O5" s="37"/>
      <c r="P5" s="37"/>
      <c r="Q5" s="37"/>
      <c r="R5" s="37"/>
      <c r="S5" s="37"/>
      <c r="T5" s="37"/>
      <c r="U5" s="37"/>
      <c r="V5" s="37"/>
    </row>
    <row r="6" spans="1:25" ht="13.5" customHeight="1" x14ac:dyDescent="0.2">
      <c r="A6" s="211" t="s">
        <v>2789</v>
      </c>
      <c r="B6" s="113" t="s">
        <v>2790</v>
      </c>
      <c r="C6" s="94" t="s">
        <v>2789</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605</v>
      </c>
      <c r="B7" s="113" t="s">
        <v>2791</v>
      </c>
      <c r="C7" s="94" t="s">
        <v>2792</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605</v>
      </c>
      <c r="B8" s="113" t="s">
        <v>2793</v>
      </c>
      <c r="C8" s="94" t="s">
        <v>2794</v>
      </c>
      <c r="D8" s="251"/>
      <c r="E8" s="252"/>
      <c r="F8" s="37"/>
      <c r="G8" s="37"/>
      <c r="H8" s="37"/>
      <c r="I8" s="37"/>
      <c r="J8" s="37"/>
      <c r="K8" s="37"/>
      <c r="L8" s="37"/>
      <c r="M8" s="37"/>
      <c r="N8" s="37"/>
      <c r="O8" s="37"/>
      <c r="P8" s="37"/>
      <c r="Q8" s="37"/>
      <c r="R8" s="37"/>
      <c r="S8" s="37"/>
      <c r="T8" s="37"/>
      <c r="U8" s="37"/>
      <c r="V8" s="37"/>
    </row>
    <row r="9" spans="1:25" ht="13.5" customHeight="1" x14ac:dyDescent="0.2">
      <c r="A9" s="211" t="s">
        <v>605</v>
      </c>
      <c r="B9" s="113" t="s">
        <v>2795</v>
      </c>
      <c r="C9" s="94" t="s">
        <v>2796</v>
      </c>
      <c r="D9" s="251"/>
      <c r="E9" s="252"/>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2797</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2798</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2799</v>
      </c>
      <c r="C12" s="94" t="s">
        <v>2800</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2801</v>
      </c>
      <c r="C13" s="94" t="s">
        <v>2802</v>
      </c>
      <c r="D13" s="251"/>
      <c r="E13" s="252"/>
      <c r="F13" s="37"/>
      <c r="G13" s="37"/>
      <c r="H13" s="37"/>
      <c r="I13" s="37"/>
      <c r="J13" s="37"/>
      <c r="K13" s="37"/>
      <c r="L13" s="37"/>
      <c r="M13" s="37"/>
      <c r="N13" s="37"/>
      <c r="O13" s="37"/>
      <c r="P13" s="37"/>
      <c r="Q13" s="37"/>
      <c r="R13" s="37"/>
      <c r="S13" s="37"/>
      <c r="T13" s="37"/>
      <c r="U13" s="37"/>
      <c r="V13" s="37"/>
    </row>
    <row r="14" spans="1:25" ht="24" x14ac:dyDescent="0.2">
      <c r="A14" s="211" t="s">
        <v>605</v>
      </c>
      <c r="B14" s="113" t="s">
        <v>2803</v>
      </c>
      <c r="C14" s="94" t="s">
        <v>2804</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2805</v>
      </c>
      <c r="C15" s="94" t="s">
        <v>2806</v>
      </c>
      <c r="D15" s="251"/>
      <c r="E15" s="252"/>
      <c r="F15" s="37"/>
      <c r="G15" s="37"/>
      <c r="H15" s="37"/>
      <c r="I15" s="37"/>
      <c r="J15" s="37"/>
      <c r="K15" s="37"/>
      <c r="L15" s="37"/>
      <c r="M15" s="37"/>
      <c r="N15" s="37"/>
      <c r="O15" s="37"/>
      <c r="P15" s="37"/>
      <c r="Q15" s="37"/>
      <c r="R15" s="37"/>
      <c r="S15" s="37"/>
      <c r="T15" s="37"/>
      <c r="U15" s="37"/>
      <c r="V15" s="37"/>
    </row>
    <row r="16" spans="1:25" ht="24" x14ac:dyDescent="0.2">
      <c r="A16" s="211" t="s">
        <v>605</v>
      </c>
      <c r="B16" s="113" t="s">
        <v>2807</v>
      </c>
      <c r="C16" s="94" t="s">
        <v>2808</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2809</v>
      </c>
      <c r="C17" s="94" t="s">
        <v>2810</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2811</v>
      </c>
      <c r="C18" s="94" t="s">
        <v>2812</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2813</v>
      </c>
      <c r="C19" s="94" t="s">
        <v>2814</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2815</v>
      </c>
      <c r="C20" s="94" t="s">
        <v>2816</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2817</v>
      </c>
      <c r="C21" s="94" t="s">
        <v>2818</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2819</v>
      </c>
      <c r="B22" s="113" t="s">
        <v>2820</v>
      </c>
      <c r="C22" s="94" t="s">
        <v>2819</v>
      </c>
      <c r="D22" s="83">
        <f t="shared" ref="D22:E22" si="3">D23+D30</f>
        <v>78003.13</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2821</v>
      </c>
      <c r="C23" s="94" t="s">
        <v>2822</v>
      </c>
      <c r="D23" s="83">
        <f t="shared" ref="D23:E23" si="4">SUM(D24:D29)</f>
        <v>78003.13</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2793</v>
      </c>
      <c r="C24" s="94" t="s">
        <v>2823</v>
      </c>
      <c r="D24" s="251">
        <v>78003.13</v>
      </c>
      <c r="E24" s="252"/>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2795</v>
      </c>
      <c r="C25" s="94" t="s">
        <v>2824</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2825</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2826</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2799</v>
      </c>
      <c r="C28" s="94" t="s">
        <v>2827</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2801</v>
      </c>
      <c r="C29" s="94" t="s">
        <v>2828</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2829</v>
      </c>
      <c r="C30" s="94" t="s">
        <v>2830</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2805</v>
      </c>
      <c r="C31" s="94" t="s">
        <v>2831</v>
      </c>
      <c r="D31" s="251"/>
      <c r="E31" s="252"/>
      <c r="F31" s="37"/>
      <c r="G31" s="37"/>
      <c r="H31" s="37"/>
      <c r="I31" s="37"/>
      <c r="J31" s="37"/>
      <c r="K31" s="37"/>
      <c r="L31" s="37"/>
      <c r="M31" s="37"/>
      <c r="N31" s="37"/>
      <c r="O31" s="37"/>
      <c r="P31" s="37"/>
      <c r="Q31" s="37"/>
      <c r="R31" s="37"/>
      <c r="S31" s="37"/>
      <c r="T31" s="37"/>
      <c r="U31" s="37"/>
      <c r="V31" s="37"/>
    </row>
    <row r="32" spans="1:22" ht="24" x14ac:dyDescent="0.2">
      <c r="A32" s="211" t="s">
        <v>605</v>
      </c>
      <c r="B32" s="113" t="s">
        <v>2807</v>
      </c>
      <c r="C32" s="94" t="s">
        <v>2832</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2809</v>
      </c>
      <c r="C33" s="94" t="s">
        <v>2833</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2811</v>
      </c>
      <c r="C34" s="94" t="s">
        <v>2834</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2813</v>
      </c>
      <c r="C35" s="94" t="s">
        <v>2835</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2815</v>
      </c>
      <c r="C36" s="94" t="s">
        <v>2836</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2817</v>
      </c>
      <c r="C37" s="94" t="s">
        <v>2837</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2838</v>
      </c>
      <c r="B38" s="113" t="s">
        <v>2839</v>
      </c>
      <c r="C38" s="94" t="s">
        <v>2838</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2840</v>
      </c>
      <c r="B39" s="113" t="s">
        <v>2841</v>
      </c>
      <c r="C39" s="94" t="s">
        <v>2840</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2842</v>
      </c>
      <c r="C40" s="94" t="s">
        <v>2843</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2293</v>
      </c>
      <c r="C41" s="94" t="s">
        <v>2844</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2845</v>
      </c>
      <c r="C42" s="94" t="s">
        <v>2846</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2847</v>
      </c>
      <c r="C43" s="94" t="s">
        <v>2848</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2849</v>
      </c>
      <c r="B44" s="113" t="s">
        <v>2850</v>
      </c>
      <c r="C44" s="94" t="s">
        <v>2849</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2842</v>
      </c>
      <c r="C45" s="94" t="s">
        <v>2851</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2293</v>
      </c>
      <c r="C46" s="94" t="s">
        <v>2852</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2845</v>
      </c>
      <c r="C47" s="94" t="s">
        <v>2853</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2847</v>
      </c>
      <c r="C48" s="167" t="s">
        <v>2854</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7"/>
      <c r="E51" s="368"/>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B28" zoomScale="180" zoomScaleNormal="180" workbookViewId="0">
      <selection activeCell="D7" sqref="D7"/>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9" t="s">
        <v>2855</v>
      </c>
      <c r="B2" s="366"/>
      <c r="C2" s="366"/>
      <c r="D2" s="366"/>
      <c r="E2" s="38"/>
      <c r="F2" s="38"/>
      <c r="G2" s="38"/>
      <c r="H2" s="38"/>
      <c r="I2" s="38"/>
      <c r="J2" s="38"/>
      <c r="K2" s="38"/>
      <c r="L2" s="38"/>
      <c r="M2" s="38"/>
      <c r="N2" s="38"/>
      <c r="O2" s="38"/>
      <c r="P2" s="38"/>
      <c r="Q2" s="38"/>
      <c r="R2" s="38"/>
      <c r="S2" s="38"/>
      <c r="T2" s="38"/>
      <c r="U2" s="38"/>
    </row>
    <row r="3" spans="1:24" s="29" customFormat="1" ht="48" customHeight="1" x14ac:dyDescent="0.2">
      <c r="A3" s="283" t="s">
        <v>1942</v>
      </c>
      <c r="B3" s="284" t="s">
        <v>40</v>
      </c>
      <c r="C3" s="285" t="s">
        <v>41</v>
      </c>
      <c r="D3" s="286" t="s">
        <v>2856</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52</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2857</v>
      </c>
      <c r="C5" s="187" t="s">
        <v>2858</v>
      </c>
      <c r="D5" s="257">
        <v>25524718.34</v>
      </c>
      <c r="E5" s="37"/>
      <c r="F5" s="37"/>
      <c r="G5" s="37"/>
      <c r="H5" s="37"/>
      <c r="I5" s="37"/>
      <c r="J5" s="37"/>
      <c r="K5" s="37"/>
      <c r="L5" s="37"/>
      <c r="M5" s="37"/>
      <c r="N5" s="37"/>
      <c r="O5" s="37"/>
      <c r="P5" s="37"/>
      <c r="Q5" s="37"/>
      <c r="R5" s="37"/>
      <c r="S5" s="37"/>
      <c r="T5" s="37"/>
      <c r="U5" s="37"/>
    </row>
    <row r="6" spans="1:24" ht="24" x14ac:dyDescent="0.2">
      <c r="A6" s="116"/>
      <c r="B6" s="117" t="s">
        <v>2859</v>
      </c>
      <c r="C6" s="188" t="s">
        <v>2860</v>
      </c>
      <c r="D6" s="40">
        <f>D7+D8+D17+D18</f>
        <v>78453871.060000002</v>
      </c>
      <c r="E6" s="37"/>
      <c r="F6" s="37"/>
      <c r="G6" s="37"/>
      <c r="H6" s="37"/>
      <c r="I6" s="37"/>
      <c r="J6" s="37"/>
      <c r="K6" s="37"/>
      <c r="L6" s="37"/>
      <c r="M6" s="37"/>
      <c r="N6" s="37"/>
      <c r="O6" s="37"/>
      <c r="P6" s="37"/>
      <c r="Q6" s="37"/>
      <c r="R6" s="37"/>
      <c r="S6" s="37"/>
      <c r="T6" s="37"/>
      <c r="U6" s="37"/>
    </row>
    <row r="7" spans="1:24" ht="12.75" customHeight="1" x14ac:dyDescent="0.2">
      <c r="A7" s="116"/>
      <c r="B7" s="117" t="s">
        <v>2861</v>
      </c>
      <c r="C7" s="188" t="s">
        <v>2862</v>
      </c>
      <c r="D7" s="258">
        <v>701828.64</v>
      </c>
      <c r="E7" s="37"/>
      <c r="F7" s="37"/>
      <c r="G7" s="37"/>
      <c r="H7" s="37"/>
      <c r="I7" s="37"/>
      <c r="J7" s="37"/>
      <c r="K7" s="37"/>
      <c r="L7" s="37"/>
      <c r="M7" s="37"/>
      <c r="N7" s="37"/>
      <c r="O7" s="37"/>
      <c r="P7" s="37"/>
      <c r="Q7" s="37"/>
      <c r="R7" s="37"/>
      <c r="S7" s="37"/>
      <c r="T7" s="37"/>
      <c r="U7" s="37"/>
    </row>
    <row r="8" spans="1:24" ht="12.75" customHeight="1" x14ac:dyDescent="0.2">
      <c r="A8" s="116" t="s">
        <v>2268</v>
      </c>
      <c r="B8" s="117" t="s">
        <v>2863</v>
      </c>
      <c r="C8" s="188" t="s">
        <v>2864</v>
      </c>
      <c r="D8" s="40">
        <f>SUM(D9:D16)</f>
        <v>75331127.469999999</v>
      </c>
      <c r="E8" s="37"/>
      <c r="F8" s="37"/>
      <c r="G8" s="37"/>
      <c r="H8" s="37"/>
      <c r="I8" s="37"/>
      <c r="J8" s="37"/>
      <c r="K8" s="37"/>
      <c r="L8" s="37"/>
      <c r="M8" s="37"/>
      <c r="N8" s="37"/>
      <c r="O8" s="37"/>
      <c r="P8" s="37"/>
      <c r="Q8" s="37"/>
      <c r="R8" s="37"/>
      <c r="S8" s="37"/>
      <c r="T8" s="37"/>
      <c r="U8" s="37"/>
    </row>
    <row r="9" spans="1:24" ht="12.75" customHeight="1" x14ac:dyDescent="0.2">
      <c r="A9" s="86" t="s">
        <v>2270</v>
      </c>
      <c r="B9" s="87" t="s">
        <v>2271</v>
      </c>
      <c r="C9" s="188" t="s">
        <v>2865</v>
      </c>
      <c r="D9" s="258">
        <v>53131391.57</v>
      </c>
      <c r="E9" s="37"/>
      <c r="F9" s="37"/>
      <c r="G9" s="37"/>
      <c r="H9" s="37"/>
      <c r="I9" s="37"/>
      <c r="J9" s="37"/>
      <c r="K9" s="37"/>
      <c r="L9" s="37"/>
      <c r="M9" s="37"/>
      <c r="N9" s="37"/>
      <c r="O9" s="37"/>
      <c r="P9" s="37"/>
      <c r="Q9" s="37"/>
      <c r="R9" s="37"/>
      <c r="S9" s="37"/>
      <c r="T9" s="37"/>
      <c r="U9" s="37"/>
    </row>
    <row r="10" spans="1:24" ht="12.75" customHeight="1" x14ac:dyDescent="0.2">
      <c r="A10" s="86" t="s">
        <v>2272</v>
      </c>
      <c r="B10" s="87" t="s">
        <v>2273</v>
      </c>
      <c r="C10" s="188" t="s">
        <v>2866</v>
      </c>
      <c r="D10" s="258">
        <v>16120799.130000001</v>
      </c>
      <c r="E10" s="37"/>
      <c r="F10" s="37"/>
      <c r="G10" s="37"/>
      <c r="H10" s="37"/>
      <c r="I10" s="37"/>
      <c r="J10" s="37"/>
      <c r="K10" s="37"/>
      <c r="L10" s="37"/>
      <c r="M10" s="37"/>
      <c r="N10" s="37"/>
      <c r="O10" s="37"/>
      <c r="P10" s="37"/>
      <c r="Q10" s="37"/>
      <c r="R10" s="37"/>
      <c r="S10" s="37"/>
      <c r="T10" s="37"/>
      <c r="U10" s="37"/>
    </row>
    <row r="11" spans="1:24" ht="12.75" customHeight="1" x14ac:dyDescent="0.2">
      <c r="A11" s="86" t="s">
        <v>2274</v>
      </c>
      <c r="B11" s="87" t="s">
        <v>2867</v>
      </c>
      <c r="C11" s="188" t="s">
        <v>2868</v>
      </c>
      <c r="D11" s="258">
        <v>622607.93000000005</v>
      </c>
      <c r="E11" s="37"/>
      <c r="F11" s="37"/>
      <c r="G11" s="37"/>
      <c r="H11" s="37"/>
      <c r="I11" s="37"/>
      <c r="J11" s="37"/>
      <c r="K11" s="37"/>
      <c r="L11" s="37"/>
      <c r="M11" s="37"/>
      <c r="N11" s="37"/>
      <c r="O11" s="37"/>
      <c r="P11" s="37"/>
      <c r="Q11" s="37"/>
      <c r="R11" s="37"/>
      <c r="S11" s="37"/>
      <c r="T11" s="37"/>
      <c r="U11" s="37"/>
    </row>
    <row r="12" spans="1:24" ht="12.75" customHeight="1" x14ac:dyDescent="0.2">
      <c r="A12" s="86" t="s">
        <v>2282</v>
      </c>
      <c r="B12" s="87" t="s">
        <v>2283</v>
      </c>
      <c r="C12" s="188" t="s">
        <v>2869</v>
      </c>
      <c r="D12" s="258"/>
      <c r="E12" s="37"/>
      <c r="F12" s="37"/>
      <c r="G12" s="37"/>
      <c r="H12" s="37"/>
      <c r="I12" s="37"/>
      <c r="J12" s="37"/>
      <c r="K12" s="37"/>
      <c r="L12" s="37"/>
      <c r="M12" s="37"/>
      <c r="N12" s="37"/>
      <c r="O12" s="37"/>
      <c r="P12" s="37"/>
      <c r="Q12" s="37"/>
      <c r="R12" s="37"/>
      <c r="S12" s="37"/>
      <c r="T12" s="37"/>
      <c r="U12" s="37"/>
    </row>
    <row r="13" spans="1:24" ht="24" x14ac:dyDescent="0.2">
      <c r="A13" s="86" t="s">
        <v>2284</v>
      </c>
      <c r="B13" s="87" t="s">
        <v>2870</v>
      </c>
      <c r="C13" s="188" t="s">
        <v>2871</v>
      </c>
      <c r="D13" s="258"/>
      <c r="E13" s="37"/>
      <c r="F13" s="37"/>
      <c r="G13" s="37"/>
      <c r="H13" s="37"/>
      <c r="I13" s="37"/>
      <c r="J13" s="37"/>
      <c r="K13" s="37"/>
      <c r="L13" s="37"/>
      <c r="M13" s="37"/>
      <c r="N13" s="37"/>
      <c r="O13" s="37"/>
      <c r="P13" s="37"/>
      <c r="Q13" s="37"/>
      <c r="R13" s="37"/>
      <c r="S13" s="37"/>
      <c r="T13" s="37"/>
      <c r="U13" s="37"/>
    </row>
    <row r="14" spans="1:24" ht="12.75" customHeight="1" x14ac:dyDescent="0.2">
      <c r="A14" s="86" t="s">
        <v>2286</v>
      </c>
      <c r="B14" s="87" t="s">
        <v>2287</v>
      </c>
      <c r="C14" s="188" t="s">
        <v>2872</v>
      </c>
      <c r="D14" s="258">
        <v>1394605.96</v>
      </c>
      <c r="E14" s="37"/>
      <c r="F14" s="37"/>
      <c r="G14" s="37"/>
      <c r="H14" s="37"/>
      <c r="I14" s="37"/>
      <c r="J14" s="37"/>
      <c r="K14" s="37"/>
      <c r="L14" s="37"/>
      <c r="M14" s="37"/>
      <c r="N14" s="37"/>
      <c r="O14" s="37"/>
      <c r="P14" s="37"/>
      <c r="Q14" s="37"/>
      <c r="R14" s="37"/>
      <c r="S14" s="37"/>
      <c r="T14" s="37"/>
      <c r="U14" s="37"/>
    </row>
    <row r="15" spans="1:24" ht="12.75" customHeight="1" x14ac:dyDescent="0.2">
      <c r="A15" s="86" t="s">
        <v>2288</v>
      </c>
      <c r="B15" s="87" t="s">
        <v>2289</v>
      </c>
      <c r="C15" s="188" t="s">
        <v>2873</v>
      </c>
      <c r="D15" s="258"/>
      <c r="E15" s="37"/>
      <c r="F15" s="37"/>
      <c r="G15" s="37"/>
      <c r="H15" s="37"/>
      <c r="I15" s="37"/>
      <c r="J15" s="37"/>
      <c r="K15" s="37"/>
      <c r="L15" s="37"/>
      <c r="M15" s="37"/>
      <c r="N15" s="37"/>
      <c r="O15" s="37"/>
      <c r="P15" s="37"/>
      <c r="Q15" s="37"/>
      <c r="R15" s="37"/>
      <c r="S15" s="37"/>
      <c r="T15" s="37"/>
      <c r="U15" s="37"/>
    </row>
    <row r="16" spans="1:24" ht="12.75" customHeight="1" x14ac:dyDescent="0.2">
      <c r="A16" s="86" t="s">
        <v>2290</v>
      </c>
      <c r="B16" s="87" t="s">
        <v>2291</v>
      </c>
      <c r="C16" s="188" t="s">
        <v>2874</v>
      </c>
      <c r="D16" s="258">
        <v>4061722.88</v>
      </c>
      <c r="E16" s="37"/>
      <c r="F16" s="37"/>
      <c r="G16" s="37"/>
      <c r="H16" s="37"/>
      <c r="I16" s="37"/>
      <c r="J16" s="37"/>
      <c r="K16" s="37"/>
      <c r="L16" s="37"/>
      <c r="M16" s="37"/>
      <c r="N16" s="37"/>
      <c r="O16" s="37"/>
      <c r="P16" s="37"/>
      <c r="Q16" s="37"/>
      <c r="R16" s="37"/>
      <c r="S16" s="37"/>
      <c r="T16" s="37"/>
      <c r="U16" s="37"/>
    </row>
    <row r="17" spans="1:21" ht="12.75" customHeight="1" x14ac:dyDescent="0.2">
      <c r="A17" s="116" t="s">
        <v>2292</v>
      </c>
      <c r="B17" s="117" t="s">
        <v>2293</v>
      </c>
      <c r="C17" s="188" t="s">
        <v>2875</v>
      </c>
      <c r="D17" s="258">
        <v>2420914.9500000002</v>
      </c>
      <c r="E17" s="37"/>
      <c r="F17" s="37"/>
      <c r="G17" s="37"/>
      <c r="H17" s="37"/>
      <c r="I17" s="37"/>
      <c r="J17" s="37"/>
      <c r="K17" s="37"/>
      <c r="L17" s="37"/>
      <c r="M17" s="37"/>
      <c r="N17" s="37"/>
      <c r="O17" s="37"/>
      <c r="P17" s="37"/>
      <c r="Q17" s="37"/>
      <c r="R17" s="37"/>
      <c r="S17" s="37"/>
      <c r="T17" s="37"/>
      <c r="U17" s="37"/>
    </row>
    <row r="18" spans="1:21" ht="36" x14ac:dyDescent="0.2">
      <c r="A18" s="116" t="s">
        <v>2876</v>
      </c>
      <c r="B18" s="117" t="s">
        <v>2877</v>
      </c>
      <c r="C18" s="188" t="s">
        <v>2878</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2879</v>
      </c>
      <c r="C19" s="188" t="s">
        <v>2880</v>
      </c>
      <c r="D19" s="258"/>
      <c r="E19" s="37"/>
      <c r="F19" s="37"/>
      <c r="G19" s="37"/>
      <c r="H19" s="37"/>
      <c r="I19" s="37"/>
      <c r="J19" s="37"/>
      <c r="K19" s="37"/>
      <c r="L19" s="37"/>
      <c r="M19" s="37"/>
      <c r="N19" s="37"/>
      <c r="O19" s="37"/>
      <c r="P19" s="37"/>
      <c r="Q19" s="37"/>
      <c r="R19" s="37"/>
      <c r="S19" s="37"/>
      <c r="T19" s="37"/>
      <c r="U19" s="37"/>
    </row>
    <row r="20" spans="1:21" ht="12.75" customHeight="1" x14ac:dyDescent="0.2">
      <c r="A20" s="86" t="s">
        <v>2881</v>
      </c>
      <c r="B20" s="87" t="s">
        <v>2305</v>
      </c>
      <c r="C20" s="188" t="s">
        <v>2882</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2883</v>
      </c>
      <c r="B21" s="87" t="s">
        <v>2309</v>
      </c>
      <c r="C21" s="188" t="s">
        <v>2884</v>
      </c>
      <c r="D21" s="258"/>
      <c r="E21" s="37"/>
      <c r="F21" s="37"/>
      <c r="G21" s="37"/>
      <c r="H21" s="37"/>
      <c r="I21" s="37"/>
      <c r="J21" s="37"/>
      <c r="K21" s="37"/>
      <c r="L21" s="37"/>
      <c r="M21" s="37"/>
      <c r="N21" s="37"/>
      <c r="O21" s="37"/>
      <c r="P21" s="37"/>
      <c r="Q21" s="37"/>
      <c r="R21" s="37"/>
      <c r="S21" s="37"/>
      <c r="T21" s="37"/>
      <c r="U21" s="37"/>
    </row>
    <row r="22" spans="1:21" ht="24" x14ac:dyDescent="0.2">
      <c r="A22" s="86" t="s">
        <v>2885</v>
      </c>
      <c r="B22" s="87" t="s">
        <v>2886</v>
      </c>
      <c r="C22" s="188" t="s">
        <v>2887</v>
      </c>
      <c r="D22" s="258"/>
      <c r="E22" s="37"/>
      <c r="F22" s="37"/>
      <c r="G22" s="37"/>
      <c r="H22" s="37"/>
      <c r="I22" s="37"/>
      <c r="J22" s="37"/>
      <c r="K22" s="37"/>
      <c r="L22" s="37"/>
      <c r="M22" s="37"/>
      <c r="N22" s="37"/>
      <c r="O22" s="37"/>
      <c r="P22" s="37"/>
      <c r="Q22" s="37"/>
      <c r="R22" s="37"/>
      <c r="S22" s="37"/>
      <c r="T22" s="37"/>
      <c r="U22" s="37"/>
    </row>
    <row r="23" spans="1:21" ht="24" x14ac:dyDescent="0.2">
      <c r="A23" s="86" t="s">
        <v>2888</v>
      </c>
      <c r="B23" s="87" t="s">
        <v>2889</v>
      </c>
      <c r="C23" s="188" t="s">
        <v>2890</v>
      </c>
      <c r="D23" s="258"/>
      <c r="E23" s="37"/>
      <c r="F23" s="37"/>
      <c r="G23" s="37"/>
      <c r="H23" s="37"/>
      <c r="I23" s="37"/>
      <c r="J23" s="37"/>
      <c r="K23" s="37"/>
      <c r="L23" s="37"/>
      <c r="M23" s="37"/>
      <c r="N23" s="37"/>
      <c r="O23" s="37"/>
      <c r="P23" s="37"/>
      <c r="Q23" s="37"/>
      <c r="R23" s="37"/>
      <c r="S23" s="37"/>
      <c r="T23" s="37"/>
      <c r="U23" s="37"/>
    </row>
    <row r="24" spans="1:21" ht="24" x14ac:dyDescent="0.2">
      <c r="A24" s="86"/>
      <c r="B24" s="117" t="s">
        <v>2891</v>
      </c>
      <c r="C24" s="188" t="s">
        <v>2892</v>
      </c>
      <c r="D24" s="40">
        <f>D25+D26+D35+D36</f>
        <v>86264905.860000014</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2861</v>
      </c>
      <c r="C25" s="188" t="s">
        <v>2893</v>
      </c>
      <c r="D25" s="258">
        <v>701828.64</v>
      </c>
      <c r="E25" s="37"/>
      <c r="F25" s="37"/>
      <c r="G25" s="37"/>
      <c r="H25" s="37"/>
      <c r="I25" s="37"/>
      <c r="J25" s="37"/>
      <c r="K25" s="37"/>
      <c r="L25" s="37"/>
      <c r="M25" s="37"/>
      <c r="N25" s="37"/>
      <c r="O25" s="37"/>
      <c r="P25" s="37"/>
      <c r="Q25" s="37"/>
      <c r="R25" s="37"/>
      <c r="S25" s="37"/>
      <c r="T25" s="37"/>
      <c r="U25" s="37"/>
    </row>
    <row r="26" spans="1:21" ht="12.75" customHeight="1" x14ac:dyDescent="0.2">
      <c r="A26" s="116" t="s">
        <v>2268</v>
      </c>
      <c r="B26" s="117" t="s">
        <v>2894</v>
      </c>
      <c r="C26" s="188" t="s">
        <v>2895</v>
      </c>
      <c r="D26" s="40">
        <f>SUM(D27:D34)</f>
        <v>74894323.88000001</v>
      </c>
      <c r="E26" s="37"/>
      <c r="F26" s="37"/>
      <c r="G26" s="37"/>
      <c r="H26" s="37"/>
      <c r="I26" s="37"/>
      <c r="J26" s="37"/>
      <c r="K26" s="37"/>
      <c r="L26" s="37"/>
      <c r="M26" s="37"/>
      <c r="N26" s="37"/>
      <c r="O26" s="37"/>
      <c r="P26" s="37"/>
      <c r="Q26" s="37"/>
      <c r="R26" s="37"/>
      <c r="S26" s="37"/>
      <c r="T26" s="37"/>
      <c r="U26" s="37"/>
    </row>
    <row r="27" spans="1:21" ht="12.75" customHeight="1" x14ac:dyDescent="0.2">
      <c r="A27" s="86" t="s">
        <v>2270</v>
      </c>
      <c r="B27" s="87" t="s">
        <v>2271</v>
      </c>
      <c r="C27" s="188" t="s">
        <v>2896</v>
      </c>
      <c r="D27" s="258">
        <v>52225398.840000004</v>
      </c>
      <c r="E27" s="37"/>
      <c r="F27" s="37"/>
      <c r="G27" s="37"/>
      <c r="H27" s="37"/>
      <c r="I27" s="37"/>
      <c r="J27" s="37"/>
      <c r="K27" s="37"/>
      <c r="L27" s="37"/>
      <c r="M27" s="37"/>
      <c r="N27" s="37"/>
      <c r="O27" s="37"/>
      <c r="P27" s="37"/>
      <c r="Q27" s="37"/>
      <c r="R27" s="37"/>
      <c r="S27" s="37"/>
      <c r="T27" s="37"/>
      <c r="U27" s="37"/>
    </row>
    <row r="28" spans="1:21" ht="12.75" customHeight="1" x14ac:dyDescent="0.2">
      <c r="A28" s="86" t="s">
        <v>2272</v>
      </c>
      <c r="B28" s="87" t="s">
        <v>2273</v>
      </c>
      <c r="C28" s="188" t="s">
        <v>2897</v>
      </c>
      <c r="D28" s="258">
        <v>16345989.51</v>
      </c>
      <c r="E28" s="37"/>
      <c r="F28" s="37"/>
      <c r="G28" s="37"/>
      <c r="H28" s="37"/>
      <c r="I28" s="37"/>
      <c r="J28" s="37"/>
      <c r="K28" s="37"/>
      <c r="L28" s="37"/>
      <c r="M28" s="37"/>
      <c r="N28" s="37"/>
      <c r="O28" s="37"/>
      <c r="P28" s="37"/>
      <c r="Q28" s="37"/>
      <c r="R28" s="37"/>
      <c r="S28" s="37"/>
      <c r="T28" s="37"/>
      <c r="U28" s="37"/>
    </row>
    <row r="29" spans="1:21" ht="12.75" customHeight="1" x14ac:dyDescent="0.2">
      <c r="A29" s="86" t="s">
        <v>2274</v>
      </c>
      <c r="B29" s="87" t="s">
        <v>2867</v>
      </c>
      <c r="C29" s="188" t="s">
        <v>2898</v>
      </c>
      <c r="D29" s="258">
        <v>726485.29</v>
      </c>
      <c r="E29" s="37"/>
      <c r="F29" s="37"/>
      <c r="G29" s="37"/>
      <c r="H29" s="37"/>
      <c r="I29" s="37"/>
      <c r="J29" s="37"/>
      <c r="K29" s="37"/>
      <c r="L29" s="37"/>
      <c r="M29" s="37"/>
      <c r="N29" s="37"/>
      <c r="O29" s="37"/>
      <c r="P29" s="37"/>
      <c r="Q29" s="37"/>
      <c r="R29" s="37"/>
      <c r="S29" s="37"/>
      <c r="T29" s="37"/>
      <c r="U29" s="37"/>
    </row>
    <row r="30" spans="1:21" ht="12.75" customHeight="1" x14ac:dyDescent="0.2">
      <c r="A30" s="86" t="s">
        <v>2282</v>
      </c>
      <c r="B30" s="87" t="s">
        <v>2283</v>
      </c>
      <c r="C30" s="188" t="s">
        <v>2899</v>
      </c>
      <c r="D30" s="258"/>
      <c r="E30" s="37"/>
      <c r="F30" s="37"/>
      <c r="G30" s="37"/>
      <c r="H30" s="37"/>
      <c r="I30" s="37"/>
      <c r="J30" s="37"/>
      <c r="K30" s="37"/>
      <c r="L30" s="37"/>
      <c r="M30" s="37"/>
      <c r="N30" s="37"/>
      <c r="O30" s="37"/>
      <c r="P30" s="37"/>
      <c r="Q30" s="37"/>
      <c r="R30" s="37"/>
      <c r="S30" s="37"/>
      <c r="T30" s="37"/>
      <c r="U30" s="37"/>
    </row>
    <row r="31" spans="1:21" ht="24" x14ac:dyDescent="0.2">
      <c r="A31" s="86" t="s">
        <v>2284</v>
      </c>
      <c r="B31" s="87" t="s">
        <v>2870</v>
      </c>
      <c r="C31" s="188" t="s">
        <v>2900</v>
      </c>
      <c r="D31" s="258"/>
      <c r="E31" s="37"/>
      <c r="F31" s="37"/>
      <c r="G31" s="37"/>
      <c r="H31" s="37"/>
      <c r="I31" s="37"/>
      <c r="J31" s="37"/>
      <c r="K31" s="37"/>
      <c r="L31" s="37"/>
      <c r="M31" s="37"/>
      <c r="N31" s="37"/>
      <c r="O31" s="37"/>
      <c r="P31" s="37"/>
      <c r="Q31" s="37"/>
      <c r="R31" s="37"/>
      <c r="S31" s="37"/>
      <c r="T31" s="37"/>
      <c r="U31" s="37"/>
    </row>
    <row r="32" spans="1:21" ht="12.75" customHeight="1" x14ac:dyDescent="0.2">
      <c r="A32" s="86" t="s">
        <v>2286</v>
      </c>
      <c r="B32" s="87" t="s">
        <v>2287</v>
      </c>
      <c r="C32" s="188" t="s">
        <v>2901</v>
      </c>
      <c r="D32" s="258">
        <v>1399991</v>
      </c>
      <c r="E32" s="37"/>
      <c r="F32" s="37"/>
      <c r="G32" s="37"/>
      <c r="H32" s="37"/>
      <c r="I32" s="37"/>
      <c r="J32" s="37"/>
      <c r="K32" s="37"/>
      <c r="L32" s="37"/>
      <c r="M32" s="37"/>
      <c r="N32" s="37"/>
      <c r="O32" s="37"/>
      <c r="P32" s="37"/>
      <c r="Q32" s="37"/>
      <c r="R32" s="37"/>
      <c r="S32" s="37"/>
      <c r="T32" s="37"/>
      <c r="U32" s="37"/>
    </row>
    <row r="33" spans="1:21" ht="12.75" customHeight="1" x14ac:dyDescent="0.2">
      <c r="A33" s="86" t="s">
        <v>2288</v>
      </c>
      <c r="B33" s="87" t="s">
        <v>2289</v>
      </c>
      <c r="C33" s="188" t="s">
        <v>2902</v>
      </c>
      <c r="D33" s="258"/>
      <c r="E33" s="37"/>
      <c r="F33" s="37"/>
      <c r="G33" s="37"/>
      <c r="H33" s="37"/>
      <c r="I33" s="37"/>
      <c r="J33" s="37"/>
      <c r="K33" s="37"/>
      <c r="L33" s="37"/>
      <c r="M33" s="37"/>
      <c r="N33" s="37"/>
      <c r="O33" s="37"/>
      <c r="P33" s="37"/>
      <c r="Q33" s="37"/>
      <c r="R33" s="37"/>
      <c r="S33" s="37"/>
      <c r="T33" s="37"/>
      <c r="U33" s="37"/>
    </row>
    <row r="34" spans="1:21" ht="12.75" customHeight="1" x14ac:dyDescent="0.2">
      <c r="A34" s="86" t="s">
        <v>2290</v>
      </c>
      <c r="B34" s="87" t="s">
        <v>2291</v>
      </c>
      <c r="C34" s="188" t="s">
        <v>2903</v>
      </c>
      <c r="D34" s="258">
        <v>4196459.24</v>
      </c>
      <c r="E34" s="37"/>
      <c r="F34" s="37"/>
      <c r="G34" s="37"/>
      <c r="H34" s="37"/>
      <c r="I34" s="37"/>
      <c r="J34" s="37"/>
      <c r="K34" s="37"/>
      <c r="L34" s="37"/>
      <c r="M34" s="37"/>
      <c r="N34" s="37"/>
      <c r="O34" s="37"/>
      <c r="P34" s="37"/>
      <c r="Q34" s="37"/>
      <c r="R34" s="37"/>
      <c r="S34" s="37"/>
      <c r="T34" s="37"/>
      <c r="U34" s="37"/>
    </row>
    <row r="35" spans="1:21" ht="12.75" customHeight="1" x14ac:dyDescent="0.2">
      <c r="A35" s="116" t="s">
        <v>2292</v>
      </c>
      <c r="B35" s="117" t="s">
        <v>2293</v>
      </c>
      <c r="C35" s="188" t="s">
        <v>2904</v>
      </c>
      <c r="D35" s="258">
        <v>2769992.45</v>
      </c>
      <c r="E35" s="37"/>
      <c r="F35" s="37"/>
      <c r="G35" s="37"/>
      <c r="H35" s="37"/>
      <c r="I35" s="37"/>
      <c r="J35" s="37"/>
      <c r="K35" s="37"/>
      <c r="L35" s="37"/>
      <c r="M35" s="37"/>
      <c r="N35" s="37"/>
      <c r="O35" s="37"/>
      <c r="P35" s="37"/>
      <c r="Q35" s="37"/>
      <c r="R35" s="37"/>
      <c r="S35" s="37"/>
      <c r="T35" s="37"/>
      <c r="U35" s="37"/>
    </row>
    <row r="36" spans="1:21" ht="36" x14ac:dyDescent="0.2">
      <c r="A36" s="116" t="s">
        <v>2876</v>
      </c>
      <c r="B36" s="117" t="s">
        <v>2905</v>
      </c>
      <c r="C36" s="188" t="s">
        <v>2906</v>
      </c>
      <c r="D36" s="40">
        <f>SUM(D37:D41)</f>
        <v>7898760.8899999997</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2879</v>
      </c>
      <c r="C37" s="188" t="s">
        <v>2907</v>
      </c>
      <c r="D37" s="258"/>
      <c r="E37" s="37"/>
      <c r="F37" s="37"/>
      <c r="G37" s="37"/>
      <c r="H37" s="37"/>
      <c r="I37" s="37"/>
      <c r="J37" s="37"/>
      <c r="K37" s="37"/>
      <c r="L37" s="37"/>
      <c r="M37" s="37"/>
      <c r="N37" s="37"/>
      <c r="O37" s="37"/>
      <c r="P37" s="37"/>
      <c r="Q37" s="37"/>
      <c r="R37" s="37"/>
      <c r="S37" s="37"/>
      <c r="T37" s="37"/>
      <c r="U37" s="37"/>
    </row>
    <row r="38" spans="1:21" ht="12.75" customHeight="1" x14ac:dyDescent="0.2">
      <c r="A38" s="86" t="s">
        <v>2881</v>
      </c>
      <c r="B38" s="87" t="s">
        <v>2305</v>
      </c>
      <c r="C38" s="188" t="s">
        <v>2908</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2883</v>
      </c>
      <c r="B39" s="87" t="s">
        <v>2309</v>
      </c>
      <c r="C39" s="188" t="s">
        <v>2909</v>
      </c>
      <c r="D39" s="258"/>
      <c r="E39" s="37"/>
      <c r="F39" s="37"/>
      <c r="G39" s="37"/>
      <c r="H39" s="37"/>
      <c r="I39" s="37"/>
      <c r="J39" s="37"/>
      <c r="K39" s="37"/>
      <c r="L39" s="37"/>
      <c r="M39" s="37"/>
      <c r="N39" s="37"/>
      <c r="O39" s="37"/>
      <c r="P39" s="37"/>
      <c r="Q39" s="37"/>
      <c r="R39" s="37"/>
      <c r="S39" s="37"/>
      <c r="T39" s="37"/>
      <c r="U39" s="37"/>
    </row>
    <row r="40" spans="1:21" ht="24" x14ac:dyDescent="0.2">
      <c r="A40" s="86" t="s">
        <v>2910</v>
      </c>
      <c r="B40" s="87" t="s">
        <v>2886</v>
      </c>
      <c r="C40" s="188" t="s">
        <v>2911</v>
      </c>
      <c r="D40" s="258">
        <v>7898760.8899999997</v>
      </c>
      <c r="E40" s="37"/>
      <c r="F40" s="37"/>
      <c r="G40" s="37"/>
      <c r="H40" s="37"/>
      <c r="I40" s="37"/>
      <c r="J40" s="37"/>
      <c r="K40" s="37"/>
      <c r="L40" s="37"/>
      <c r="M40" s="37"/>
      <c r="N40" s="37"/>
      <c r="O40" s="37"/>
      <c r="P40" s="37"/>
      <c r="Q40" s="37"/>
      <c r="R40" s="37"/>
      <c r="S40" s="37"/>
      <c r="T40" s="37"/>
      <c r="U40" s="37"/>
    </row>
    <row r="41" spans="1:21" ht="24" x14ac:dyDescent="0.2">
      <c r="A41" s="86" t="s">
        <v>2888</v>
      </c>
      <c r="B41" s="87" t="s">
        <v>2889</v>
      </c>
      <c r="C41" s="188" t="s">
        <v>2912</v>
      </c>
      <c r="D41" s="258"/>
      <c r="E41" s="37"/>
      <c r="F41" s="37"/>
      <c r="G41" s="37"/>
      <c r="H41" s="37"/>
      <c r="I41" s="37"/>
      <c r="J41" s="37"/>
      <c r="K41" s="37"/>
      <c r="L41" s="37"/>
      <c r="M41" s="37"/>
      <c r="N41" s="37"/>
      <c r="O41" s="37"/>
      <c r="P41" s="37"/>
      <c r="Q41" s="37"/>
      <c r="R41" s="37"/>
      <c r="S41" s="37"/>
      <c r="T41" s="37"/>
      <c r="U41" s="37"/>
    </row>
    <row r="42" spans="1:21" ht="24" x14ac:dyDescent="0.2">
      <c r="A42" s="86"/>
      <c r="B42" s="117" t="s">
        <v>2913</v>
      </c>
      <c r="C42" s="188" t="s">
        <v>2914</v>
      </c>
      <c r="D42" s="40">
        <f>D5+D6-D24</f>
        <v>17713683.539999992</v>
      </c>
      <c r="E42" s="37"/>
      <c r="F42" s="37"/>
      <c r="G42" s="37"/>
      <c r="H42" s="37"/>
      <c r="I42" s="37"/>
      <c r="J42" s="37"/>
      <c r="K42" s="37"/>
      <c r="L42" s="37"/>
      <c r="M42" s="37"/>
      <c r="N42" s="37"/>
      <c r="O42" s="37"/>
      <c r="P42" s="37"/>
      <c r="Q42" s="37"/>
      <c r="R42" s="37"/>
      <c r="S42" s="37"/>
      <c r="T42" s="37"/>
      <c r="U42" s="37"/>
    </row>
    <row r="43" spans="1:21" ht="24" x14ac:dyDescent="0.2">
      <c r="A43" s="116"/>
      <c r="B43" s="117" t="s">
        <v>2915</v>
      </c>
      <c r="C43" s="188" t="s">
        <v>2916</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2917</v>
      </c>
      <c r="C44" s="188" t="s">
        <v>2918</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2919</v>
      </c>
      <c r="C45" s="188" t="s">
        <v>2920</v>
      </c>
      <c r="D45" s="258"/>
      <c r="E45" s="37"/>
      <c r="F45" s="37"/>
      <c r="G45" s="37"/>
      <c r="H45" s="37"/>
      <c r="I45" s="37"/>
      <c r="J45" s="37"/>
      <c r="K45" s="37"/>
      <c r="L45" s="37"/>
      <c r="M45" s="37"/>
      <c r="N45" s="37"/>
      <c r="O45" s="37"/>
      <c r="P45" s="37"/>
      <c r="Q45" s="37"/>
      <c r="R45" s="37"/>
      <c r="S45" s="37"/>
      <c r="T45" s="37"/>
      <c r="U45" s="37"/>
    </row>
    <row r="46" spans="1:21" ht="12.75" customHeight="1" x14ac:dyDescent="0.2">
      <c r="A46" s="86"/>
      <c r="B46" s="87" t="s">
        <v>2921</v>
      </c>
      <c r="C46" s="188" t="s">
        <v>2922</v>
      </c>
      <c r="D46" s="258"/>
      <c r="E46" s="37"/>
      <c r="F46" s="37"/>
      <c r="G46" s="37"/>
      <c r="H46" s="37"/>
      <c r="I46" s="37"/>
      <c r="J46" s="37"/>
      <c r="K46" s="37"/>
      <c r="L46" s="37"/>
      <c r="M46" s="37"/>
      <c r="N46" s="37"/>
      <c r="O46" s="37"/>
      <c r="P46" s="37"/>
      <c r="Q46" s="37"/>
      <c r="R46" s="37"/>
      <c r="S46" s="37"/>
      <c r="T46" s="37"/>
      <c r="U46" s="37"/>
    </row>
    <row r="47" spans="1:21" ht="12.75" customHeight="1" x14ac:dyDescent="0.2">
      <c r="A47" s="86"/>
      <c r="B47" s="87" t="s">
        <v>2923</v>
      </c>
      <c r="C47" s="188" t="s">
        <v>2924</v>
      </c>
      <c r="D47" s="258"/>
      <c r="E47" s="37"/>
      <c r="F47" s="37"/>
      <c r="G47" s="37"/>
      <c r="H47" s="37"/>
      <c r="I47" s="37"/>
      <c r="J47" s="37"/>
      <c r="K47" s="37"/>
      <c r="L47" s="37"/>
      <c r="M47" s="37"/>
      <c r="N47" s="37"/>
      <c r="O47" s="37"/>
      <c r="P47" s="37"/>
      <c r="Q47" s="37"/>
      <c r="R47" s="37"/>
      <c r="S47" s="37"/>
      <c r="T47" s="37"/>
      <c r="U47" s="37"/>
    </row>
    <row r="48" spans="1:21" ht="12.75" customHeight="1" x14ac:dyDescent="0.2">
      <c r="A48" s="86"/>
      <c r="B48" s="87" t="s">
        <v>2925</v>
      </c>
      <c r="C48" s="188" t="s">
        <v>2926</v>
      </c>
      <c r="D48" s="258"/>
      <c r="E48" s="37"/>
      <c r="F48" s="37"/>
      <c r="G48" s="37"/>
      <c r="H48" s="37"/>
      <c r="I48" s="37"/>
      <c r="J48" s="37"/>
      <c r="K48" s="37"/>
      <c r="L48" s="37"/>
      <c r="M48" s="37"/>
      <c r="N48" s="37"/>
      <c r="O48" s="37"/>
      <c r="P48" s="37"/>
      <c r="Q48" s="37"/>
      <c r="R48" s="37"/>
      <c r="S48" s="37"/>
      <c r="T48" s="37"/>
      <c r="U48" s="37"/>
    </row>
    <row r="49" spans="1:21" ht="24" x14ac:dyDescent="0.2">
      <c r="A49" s="116" t="s">
        <v>2268</v>
      </c>
      <c r="B49" s="168" t="s">
        <v>2927</v>
      </c>
      <c r="C49" s="188" t="s">
        <v>2928</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2270</v>
      </c>
      <c r="B50" s="117" t="s">
        <v>2929</v>
      </c>
      <c r="C50" s="188" t="s">
        <v>2930</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2919</v>
      </c>
      <c r="C51" s="188" t="s">
        <v>2931</v>
      </c>
      <c r="D51" s="258"/>
      <c r="E51" s="37"/>
      <c r="F51" s="37"/>
      <c r="G51" s="37"/>
      <c r="H51" s="37"/>
      <c r="I51" s="37"/>
      <c r="J51" s="37"/>
      <c r="K51" s="37"/>
      <c r="L51" s="37"/>
      <c r="M51" s="37"/>
      <c r="N51" s="37"/>
      <c r="O51" s="37"/>
      <c r="P51" s="37"/>
      <c r="Q51" s="37"/>
      <c r="R51" s="37"/>
      <c r="S51" s="37"/>
      <c r="T51" s="37"/>
      <c r="U51" s="37"/>
    </row>
    <row r="52" spans="1:21" ht="12.75" customHeight="1" x14ac:dyDescent="0.2">
      <c r="A52" s="86"/>
      <c r="B52" s="87" t="s">
        <v>2921</v>
      </c>
      <c r="C52" s="188" t="s">
        <v>2932</v>
      </c>
      <c r="D52" s="258"/>
      <c r="E52" s="37"/>
      <c r="F52" s="37"/>
      <c r="G52" s="37"/>
      <c r="H52" s="37"/>
      <c r="I52" s="37"/>
      <c r="J52" s="37"/>
      <c r="K52" s="37"/>
      <c r="L52" s="37"/>
      <c r="M52" s="37"/>
      <c r="N52" s="37"/>
      <c r="O52" s="37"/>
      <c r="P52" s="37"/>
      <c r="Q52" s="37"/>
      <c r="R52" s="37"/>
      <c r="S52" s="37"/>
      <c r="T52" s="37"/>
      <c r="U52" s="37"/>
    </row>
    <row r="53" spans="1:21" ht="12.75" customHeight="1" x14ac:dyDescent="0.2">
      <c r="A53" s="116"/>
      <c r="B53" s="87" t="s">
        <v>2923</v>
      </c>
      <c r="C53" s="188" t="s">
        <v>2933</v>
      </c>
      <c r="D53" s="258"/>
      <c r="E53" s="37"/>
      <c r="F53" s="37"/>
      <c r="G53" s="37"/>
      <c r="H53" s="37"/>
      <c r="I53" s="37"/>
      <c r="J53" s="37"/>
      <c r="K53" s="37"/>
      <c r="L53" s="37"/>
      <c r="M53" s="37"/>
      <c r="N53" s="37"/>
      <c r="O53" s="37"/>
      <c r="P53" s="37"/>
      <c r="Q53" s="37"/>
      <c r="R53" s="37"/>
      <c r="S53" s="37"/>
      <c r="T53" s="37"/>
      <c r="U53" s="37"/>
    </row>
    <row r="54" spans="1:21" ht="12.75" customHeight="1" x14ac:dyDescent="0.2">
      <c r="A54" s="86"/>
      <c r="B54" s="87" t="s">
        <v>2925</v>
      </c>
      <c r="C54" s="188" t="s">
        <v>2934</v>
      </c>
      <c r="D54" s="258"/>
      <c r="E54" s="37"/>
      <c r="F54" s="37"/>
      <c r="G54" s="37"/>
      <c r="H54" s="37"/>
      <c r="I54" s="37"/>
      <c r="J54" s="37"/>
      <c r="K54" s="37"/>
      <c r="L54" s="37"/>
      <c r="M54" s="37"/>
      <c r="N54" s="37"/>
      <c r="O54" s="37"/>
      <c r="P54" s="37"/>
      <c r="Q54" s="37"/>
      <c r="R54" s="37"/>
      <c r="S54" s="37"/>
      <c r="T54" s="37"/>
      <c r="U54" s="37"/>
    </row>
    <row r="55" spans="1:21" ht="12.75" customHeight="1" x14ac:dyDescent="0.2">
      <c r="A55" s="116" t="s">
        <v>2272</v>
      </c>
      <c r="B55" s="117" t="s">
        <v>2935</v>
      </c>
      <c r="C55" s="188" t="s">
        <v>2936</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2919</v>
      </c>
      <c r="C56" s="188" t="s">
        <v>2937</v>
      </c>
      <c r="D56" s="258"/>
      <c r="E56" s="37"/>
      <c r="F56" s="37"/>
      <c r="G56" s="37"/>
      <c r="H56" s="37"/>
      <c r="I56" s="37"/>
      <c r="J56" s="37"/>
      <c r="K56" s="37"/>
      <c r="L56" s="37"/>
      <c r="M56" s="37"/>
      <c r="N56" s="37"/>
      <c r="O56" s="37"/>
      <c r="P56" s="37"/>
      <c r="Q56" s="37"/>
      <c r="R56" s="37"/>
      <c r="S56" s="37"/>
      <c r="T56" s="37"/>
      <c r="U56" s="37"/>
    </row>
    <row r="57" spans="1:21" ht="12.75" customHeight="1" x14ac:dyDescent="0.2">
      <c r="A57" s="86"/>
      <c r="B57" s="87" t="s">
        <v>2921</v>
      </c>
      <c r="C57" s="188" t="s">
        <v>2938</v>
      </c>
      <c r="D57" s="258"/>
      <c r="E57" s="37"/>
      <c r="F57" s="37"/>
      <c r="G57" s="37"/>
      <c r="H57" s="37"/>
      <c r="I57" s="37"/>
      <c r="J57" s="37"/>
      <c r="K57" s="37"/>
      <c r="L57" s="37"/>
      <c r="M57" s="37"/>
      <c r="N57" s="37"/>
      <c r="O57" s="37"/>
      <c r="P57" s="37"/>
      <c r="Q57" s="37"/>
      <c r="R57" s="37"/>
      <c r="S57" s="37"/>
      <c r="T57" s="37"/>
      <c r="U57" s="37"/>
    </row>
    <row r="58" spans="1:21" ht="12.75" customHeight="1" x14ac:dyDescent="0.2">
      <c r="A58" s="86"/>
      <c r="B58" s="87" t="s">
        <v>2923</v>
      </c>
      <c r="C58" s="188" t="s">
        <v>2939</v>
      </c>
      <c r="D58" s="258"/>
      <c r="E58" s="37"/>
      <c r="F58" s="37"/>
      <c r="G58" s="37"/>
      <c r="H58" s="37"/>
      <c r="I58" s="37"/>
      <c r="J58" s="37"/>
      <c r="K58" s="37"/>
      <c r="L58" s="37"/>
      <c r="M58" s="37"/>
      <c r="N58" s="37"/>
      <c r="O58" s="37"/>
      <c r="P58" s="37"/>
      <c r="Q58" s="37"/>
      <c r="R58" s="37"/>
      <c r="S58" s="37"/>
      <c r="T58" s="37"/>
      <c r="U58" s="37"/>
    </row>
    <row r="59" spans="1:21" ht="12.75" customHeight="1" x14ac:dyDescent="0.2">
      <c r="A59" s="86"/>
      <c r="B59" s="87" t="s">
        <v>2925</v>
      </c>
      <c r="C59" s="188" t="s">
        <v>2940</v>
      </c>
      <c r="D59" s="258"/>
      <c r="E59" s="37"/>
      <c r="F59" s="37"/>
      <c r="G59" s="37"/>
      <c r="H59" s="37"/>
      <c r="I59" s="37"/>
      <c r="J59" s="37"/>
      <c r="K59" s="37"/>
      <c r="L59" s="37"/>
      <c r="M59" s="37"/>
      <c r="N59" s="37"/>
      <c r="O59" s="37"/>
      <c r="P59" s="37"/>
      <c r="Q59" s="37"/>
      <c r="R59" s="37"/>
      <c r="S59" s="37"/>
      <c r="T59" s="37"/>
      <c r="U59" s="37"/>
    </row>
    <row r="60" spans="1:21" ht="12.75" customHeight="1" x14ac:dyDescent="0.2">
      <c r="A60" s="116" t="s">
        <v>2274</v>
      </c>
      <c r="B60" s="117" t="s">
        <v>2941</v>
      </c>
      <c r="C60" s="188" t="s">
        <v>2942</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2919</v>
      </c>
      <c r="C61" s="188" t="s">
        <v>2943</v>
      </c>
      <c r="D61" s="258"/>
      <c r="E61" s="37"/>
      <c r="F61" s="37"/>
      <c r="G61" s="37"/>
      <c r="H61" s="37"/>
      <c r="I61" s="37"/>
      <c r="J61" s="37"/>
      <c r="K61" s="37"/>
      <c r="L61" s="37"/>
      <c r="M61" s="37"/>
      <c r="N61" s="37"/>
      <c r="O61" s="37"/>
      <c r="P61" s="37"/>
      <c r="Q61" s="37"/>
      <c r="R61" s="37"/>
      <c r="S61" s="37"/>
      <c r="T61" s="37"/>
      <c r="U61" s="37"/>
    </row>
    <row r="62" spans="1:21" ht="12.75" customHeight="1" x14ac:dyDescent="0.2">
      <c r="A62" s="86"/>
      <c r="B62" s="87" t="s">
        <v>2921</v>
      </c>
      <c r="C62" s="188" t="s">
        <v>2944</v>
      </c>
      <c r="D62" s="258"/>
      <c r="E62" s="37"/>
      <c r="F62" s="37"/>
      <c r="G62" s="37"/>
      <c r="H62" s="37"/>
      <c r="I62" s="37"/>
      <c r="J62" s="37"/>
      <c r="K62" s="37"/>
      <c r="L62" s="37"/>
      <c r="M62" s="37"/>
      <c r="N62" s="37"/>
      <c r="O62" s="37"/>
      <c r="P62" s="37"/>
      <c r="Q62" s="37"/>
      <c r="R62" s="37"/>
      <c r="S62" s="37"/>
      <c r="T62" s="37"/>
      <c r="U62" s="37"/>
    </row>
    <row r="63" spans="1:21" ht="12.75" customHeight="1" x14ac:dyDescent="0.2">
      <c r="A63" s="116"/>
      <c r="B63" s="87" t="s">
        <v>2923</v>
      </c>
      <c r="C63" s="188" t="s">
        <v>2945</v>
      </c>
      <c r="D63" s="258"/>
      <c r="E63" s="37"/>
      <c r="F63" s="37"/>
      <c r="G63" s="37"/>
      <c r="H63" s="37"/>
      <c r="I63" s="37"/>
      <c r="J63" s="37"/>
      <c r="K63" s="37"/>
      <c r="L63" s="37"/>
      <c r="M63" s="37"/>
      <c r="N63" s="37"/>
      <c r="O63" s="37"/>
      <c r="P63" s="37"/>
      <c r="Q63" s="37"/>
      <c r="R63" s="37"/>
      <c r="S63" s="37"/>
      <c r="T63" s="37"/>
      <c r="U63" s="37"/>
    </row>
    <row r="64" spans="1:21" ht="12.75" customHeight="1" x14ac:dyDescent="0.2">
      <c r="A64" s="86"/>
      <c r="B64" s="87" t="s">
        <v>2925</v>
      </c>
      <c r="C64" s="188" t="s">
        <v>2946</v>
      </c>
      <c r="D64" s="258"/>
      <c r="E64" s="37"/>
      <c r="F64" s="37"/>
      <c r="G64" s="37"/>
      <c r="H64" s="37"/>
      <c r="I64" s="37"/>
      <c r="J64" s="37"/>
      <c r="K64" s="37"/>
      <c r="L64" s="37"/>
      <c r="M64" s="37"/>
      <c r="N64" s="37"/>
      <c r="O64" s="37"/>
      <c r="P64" s="37"/>
      <c r="Q64" s="37"/>
      <c r="R64" s="37"/>
      <c r="S64" s="37"/>
      <c r="T64" s="37"/>
      <c r="U64" s="37"/>
    </row>
    <row r="65" spans="1:21" ht="12.75" customHeight="1" x14ac:dyDescent="0.2">
      <c r="A65" s="116" t="s">
        <v>2282</v>
      </c>
      <c r="B65" s="117" t="s">
        <v>2947</v>
      </c>
      <c r="C65" s="188" t="s">
        <v>2948</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2919</v>
      </c>
      <c r="C66" s="188" t="s">
        <v>2949</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2921</v>
      </c>
      <c r="C67" s="188" t="s">
        <v>2950</v>
      </c>
      <c r="D67" s="258"/>
      <c r="E67" s="37"/>
      <c r="F67" s="37"/>
      <c r="G67" s="37"/>
      <c r="H67" s="37"/>
      <c r="I67" s="37"/>
      <c r="J67" s="37"/>
      <c r="K67" s="37"/>
      <c r="L67" s="37"/>
      <c r="M67" s="37"/>
      <c r="N67" s="37"/>
      <c r="O67" s="37"/>
      <c r="P67" s="37"/>
      <c r="Q67" s="37"/>
      <c r="R67" s="37"/>
      <c r="S67" s="37"/>
      <c r="T67" s="37"/>
      <c r="U67" s="37"/>
    </row>
    <row r="68" spans="1:21" ht="12.75" customHeight="1" x14ac:dyDescent="0.2">
      <c r="A68" s="86"/>
      <c r="B68" s="87" t="s">
        <v>2923</v>
      </c>
      <c r="C68" s="188" t="s">
        <v>2951</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2925</v>
      </c>
      <c r="C69" s="188" t="s">
        <v>2952</v>
      </c>
      <c r="D69" s="258"/>
      <c r="E69" s="37"/>
      <c r="F69" s="37"/>
      <c r="G69" s="37"/>
      <c r="H69" s="37"/>
      <c r="I69" s="37"/>
      <c r="J69" s="37"/>
      <c r="K69" s="37"/>
      <c r="L69" s="37"/>
      <c r="M69" s="37"/>
      <c r="N69" s="37"/>
      <c r="O69" s="37"/>
      <c r="P69" s="37"/>
      <c r="Q69" s="37"/>
      <c r="R69" s="37"/>
      <c r="S69" s="37"/>
      <c r="T69" s="37"/>
      <c r="U69" s="37"/>
    </row>
    <row r="70" spans="1:21" ht="24" x14ac:dyDescent="0.2">
      <c r="A70" s="116" t="s">
        <v>2284</v>
      </c>
      <c r="B70" s="117" t="s">
        <v>2953</v>
      </c>
      <c r="C70" s="188" t="s">
        <v>2954</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2919</v>
      </c>
      <c r="C71" s="188" t="s">
        <v>2955</v>
      </c>
      <c r="D71" s="258"/>
      <c r="E71" s="37"/>
      <c r="F71" s="37"/>
      <c r="G71" s="37"/>
      <c r="H71" s="37"/>
      <c r="I71" s="37"/>
      <c r="J71" s="37"/>
      <c r="K71" s="37"/>
      <c r="L71" s="37"/>
      <c r="M71" s="37"/>
      <c r="N71" s="37"/>
      <c r="O71" s="37"/>
      <c r="P71" s="37"/>
      <c r="Q71" s="37"/>
      <c r="R71" s="37"/>
      <c r="S71" s="37"/>
      <c r="T71" s="37"/>
      <c r="U71" s="37"/>
    </row>
    <row r="72" spans="1:21" ht="12.75" customHeight="1" x14ac:dyDescent="0.2">
      <c r="A72" s="86"/>
      <c r="B72" s="87" t="s">
        <v>2921</v>
      </c>
      <c r="C72" s="188" t="s">
        <v>2956</v>
      </c>
      <c r="D72" s="258"/>
      <c r="E72" s="37"/>
      <c r="F72" s="37"/>
      <c r="G72" s="37"/>
      <c r="H72" s="37"/>
      <c r="I72" s="37"/>
      <c r="J72" s="37"/>
      <c r="K72" s="37"/>
      <c r="L72" s="37"/>
      <c r="M72" s="37"/>
      <c r="N72" s="37"/>
      <c r="O72" s="37"/>
      <c r="P72" s="37"/>
      <c r="Q72" s="37"/>
      <c r="R72" s="37"/>
      <c r="S72" s="37"/>
      <c r="T72" s="37"/>
      <c r="U72" s="37"/>
    </row>
    <row r="73" spans="1:21" ht="12.75" customHeight="1" x14ac:dyDescent="0.2">
      <c r="A73" s="86"/>
      <c r="B73" s="87" t="s">
        <v>2923</v>
      </c>
      <c r="C73" s="188" t="s">
        <v>2957</v>
      </c>
      <c r="D73" s="258"/>
      <c r="E73" s="37"/>
      <c r="F73" s="37"/>
      <c r="G73" s="37"/>
      <c r="H73" s="37"/>
      <c r="I73" s="37"/>
      <c r="J73" s="37"/>
      <c r="K73" s="37"/>
      <c r="L73" s="37"/>
      <c r="M73" s="37"/>
      <c r="N73" s="37"/>
      <c r="O73" s="37"/>
      <c r="P73" s="37"/>
      <c r="Q73" s="37"/>
      <c r="R73" s="37"/>
      <c r="S73" s="37"/>
      <c r="T73" s="37"/>
      <c r="U73" s="37"/>
    </row>
    <row r="74" spans="1:21" ht="12.75" customHeight="1" x14ac:dyDescent="0.2">
      <c r="A74" s="86"/>
      <c r="B74" s="87" t="s">
        <v>2925</v>
      </c>
      <c r="C74" s="188" t="s">
        <v>2958</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2286</v>
      </c>
      <c r="B75" s="117" t="s">
        <v>2959</v>
      </c>
      <c r="C75" s="188" t="s">
        <v>2960</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2919</v>
      </c>
      <c r="C76" s="188" t="s">
        <v>2961</v>
      </c>
      <c r="D76" s="258"/>
      <c r="E76" s="37"/>
      <c r="F76" s="37"/>
      <c r="G76" s="37"/>
      <c r="H76" s="37"/>
      <c r="I76" s="37"/>
      <c r="J76" s="37"/>
      <c r="K76" s="37"/>
      <c r="L76" s="37"/>
      <c r="M76" s="37"/>
      <c r="N76" s="37"/>
      <c r="O76" s="37"/>
      <c r="P76" s="37"/>
      <c r="Q76" s="37"/>
      <c r="R76" s="37"/>
      <c r="S76" s="37"/>
      <c r="T76" s="37"/>
      <c r="U76" s="37"/>
    </row>
    <row r="77" spans="1:21" ht="12.75" customHeight="1" x14ac:dyDescent="0.2">
      <c r="A77" s="86"/>
      <c r="B77" s="87" t="s">
        <v>2921</v>
      </c>
      <c r="C77" s="188" t="s">
        <v>2962</v>
      </c>
      <c r="D77" s="258"/>
      <c r="E77" s="37"/>
      <c r="F77" s="37"/>
      <c r="G77" s="37"/>
      <c r="H77" s="37"/>
      <c r="I77" s="37"/>
      <c r="J77" s="37"/>
      <c r="K77" s="37"/>
      <c r="L77" s="37"/>
      <c r="M77" s="37"/>
      <c r="N77" s="37"/>
      <c r="O77" s="37"/>
      <c r="P77" s="37"/>
      <c r="Q77" s="37"/>
      <c r="R77" s="37"/>
      <c r="S77" s="37"/>
      <c r="T77" s="37"/>
      <c r="U77" s="37"/>
    </row>
    <row r="78" spans="1:21" ht="12.75" customHeight="1" x14ac:dyDescent="0.2">
      <c r="A78" s="86"/>
      <c r="B78" s="87" t="s">
        <v>2923</v>
      </c>
      <c r="C78" s="188" t="s">
        <v>2963</v>
      </c>
      <c r="D78" s="258"/>
      <c r="E78" s="37"/>
      <c r="F78" s="37"/>
      <c r="G78" s="37"/>
      <c r="H78" s="37"/>
      <c r="I78" s="37"/>
      <c r="J78" s="37"/>
      <c r="K78" s="37"/>
      <c r="L78" s="37"/>
      <c r="M78" s="37"/>
      <c r="N78" s="37"/>
      <c r="O78" s="37"/>
      <c r="P78" s="37"/>
      <c r="Q78" s="37"/>
      <c r="R78" s="37"/>
      <c r="S78" s="37"/>
      <c r="T78" s="37"/>
      <c r="U78" s="37"/>
    </row>
    <row r="79" spans="1:21" ht="12.75" customHeight="1" x14ac:dyDescent="0.2">
      <c r="A79" s="116"/>
      <c r="B79" s="87" t="s">
        <v>2925</v>
      </c>
      <c r="C79" s="188" t="s">
        <v>2964</v>
      </c>
      <c r="D79" s="258"/>
      <c r="E79" s="37"/>
      <c r="F79" s="37"/>
      <c r="G79" s="37"/>
      <c r="H79" s="37"/>
      <c r="I79" s="37"/>
      <c r="J79" s="37"/>
      <c r="K79" s="37"/>
      <c r="L79" s="37"/>
      <c r="M79" s="37"/>
      <c r="N79" s="37"/>
      <c r="O79" s="37"/>
      <c r="P79" s="37"/>
      <c r="Q79" s="37"/>
      <c r="R79" s="37"/>
      <c r="S79" s="37"/>
      <c r="T79" s="37"/>
      <c r="U79" s="37"/>
    </row>
    <row r="80" spans="1:21" ht="24" x14ac:dyDescent="0.2">
      <c r="A80" s="116" t="s">
        <v>2288</v>
      </c>
      <c r="B80" s="205" t="s">
        <v>2965</v>
      </c>
      <c r="C80" s="188" t="s">
        <v>2966</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2919</v>
      </c>
      <c r="C81" s="188" t="s">
        <v>2967</v>
      </c>
      <c r="D81" s="258"/>
      <c r="E81" s="37"/>
      <c r="F81" s="37"/>
      <c r="G81" s="37"/>
      <c r="H81" s="37"/>
      <c r="I81" s="37"/>
      <c r="J81" s="37"/>
      <c r="K81" s="37"/>
      <c r="L81" s="37"/>
      <c r="M81" s="37"/>
      <c r="N81" s="37"/>
      <c r="O81" s="37"/>
      <c r="P81" s="37"/>
      <c r="Q81" s="37"/>
      <c r="R81" s="37"/>
      <c r="S81" s="37"/>
      <c r="T81" s="37"/>
      <c r="U81" s="37"/>
    </row>
    <row r="82" spans="1:21" ht="12.75" customHeight="1" x14ac:dyDescent="0.2">
      <c r="A82" s="116"/>
      <c r="B82" s="87" t="s">
        <v>2921</v>
      </c>
      <c r="C82" s="188" t="s">
        <v>2968</v>
      </c>
      <c r="D82" s="258"/>
      <c r="E82" s="37"/>
      <c r="F82" s="37"/>
      <c r="G82" s="37"/>
      <c r="H82" s="37"/>
      <c r="I82" s="37"/>
      <c r="J82" s="37"/>
      <c r="K82" s="37"/>
      <c r="L82" s="37"/>
      <c r="M82" s="37"/>
      <c r="N82" s="37"/>
      <c r="O82" s="37"/>
      <c r="P82" s="37"/>
      <c r="Q82" s="37"/>
      <c r="R82" s="37"/>
      <c r="S82" s="37"/>
      <c r="T82" s="37"/>
      <c r="U82" s="37"/>
    </row>
    <row r="83" spans="1:21" ht="12.75" customHeight="1" x14ac:dyDescent="0.2">
      <c r="A83" s="116"/>
      <c r="B83" s="87" t="s">
        <v>2923</v>
      </c>
      <c r="C83" s="188" t="s">
        <v>2969</v>
      </c>
      <c r="D83" s="258"/>
      <c r="E83" s="37"/>
      <c r="F83" s="37"/>
      <c r="G83" s="37"/>
      <c r="H83" s="37"/>
      <c r="I83" s="37"/>
      <c r="J83" s="37"/>
      <c r="K83" s="37"/>
      <c r="L83" s="37"/>
      <c r="M83" s="37"/>
      <c r="N83" s="37"/>
      <c r="O83" s="37"/>
      <c r="P83" s="37"/>
      <c r="Q83" s="37"/>
      <c r="R83" s="37"/>
      <c r="S83" s="37"/>
      <c r="T83" s="37"/>
      <c r="U83" s="37"/>
    </row>
    <row r="84" spans="1:21" ht="12.75" customHeight="1" x14ac:dyDescent="0.2">
      <c r="A84" s="116"/>
      <c r="B84" s="87" t="s">
        <v>2925</v>
      </c>
      <c r="C84" s="188" t="s">
        <v>2970</v>
      </c>
      <c r="D84" s="258"/>
      <c r="E84" s="37"/>
      <c r="F84" s="37"/>
      <c r="G84" s="37"/>
      <c r="H84" s="37"/>
      <c r="I84" s="37"/>
      <c r="J84" s="37"/>
      <c r="K84" s="37"/>
      <c r="L84" s="37"/>
      <c r="M84" s="37"/>
      <c r="N84" s="37"/>
      <c r="O84" s="37"/>
      <c r="P84" s="37"/>
      <c r="Q84" s="37"/>
      <c r="R84" s="37"/>
      <c r="S84" s="37"/>
      <c r="T84" s="37"/>
      <c r="U84" s="37"/>
    </row>
    <row r="85" spans="1:21" ht="12.75" customHeight="1" x14ac:dyDescent="0.2">
      <c r="A85" s="116" t="s">
        <v>2290</v>
      </c>
      <c r="B85" s="205" t="s">
        <v>2971</v>
      </c>
      <c r="C85" s="188" t="s">
        <v>2972</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2919</v>
      </c>
      <c r="C86" s="188" t="s">
        <v>2973</v>
      </c>
      <c r="D86" s="258"/>
      <c r="E86" s="37"/>
      <c r="F86" s="37"/>
      <c r="G86" s="37"/>
      <c r="H86" s="37"/>
      <c r="I86" s="37"/>
      <c r="J86" s="37"/>
      <c r="K86" s="37"/>
      <c r="L86" s="37"/>
      <c r="M86" s="37"/>
      <c r="N86" s="37"/>
      <c r="O86" s="37"/>
      <c r="P86" s="37"/>
      <c r="Q86" s="37"/>
      <c r="R86" s="37"/>
      <c r="S86" s="37"/>
      <c r="T86" s="37"/>
      <c r="U86" s="37"/>
    </row>
    <row r="87" spans="1:21" ht="12.75" customHeight="1" x14ac:dyDescent="0.2">
      <c r="A87" s="116"/>
      <c r="B87" s="87" t="s">
        <v>2921</v>
      </c>
      <c r="C87" s="188" t="s">
        <v>2974</v>
      </c>
      <c r="D87" s="258"/>
      <c r="E87" s="37"/>
      <c r="F87" s="37"/>
      <c r="G87" s="37"/>
      <c r="H87" s="37"/>
      <c r="I87" s="37"/>
      <c r="J87" s="37"/>
      <c r="K87" s="37"/>
      <c r="L87" s="37"/>
      <c r="M87" s="37"/>
      <c r="N87" s="37"/>
      <c r="O87" s="37"/>
      <c r="P87" s="37"/>
      <c r="Q87" s="37"/>
      <c r="R87" s="37"/>
      <c r="S87" s="37"/>
      <c r="T87" s="37"/>
      <c r="U87" s="37"/>
    </row>
    <row r="88" spans="1:21" ht="12.75" customHeight="1" x14ac:dyDescent="0.2">
      <c r="A88" s="116"/>
      <c r="B88" s="87" t="s">
        <v>2923</v>
      </c>
      <c r="C88" s="188" t="s">
        <v>2975</v>
      </c>
      <c r="D88" s="258"/>
      <c r="E88" s="37"/>
      <c r="F88" s="37"/>
      <c r="G88" s="37"/>
      <c r="H88" s="37"/>
      <c r="I88" s="37"/>
      <c r="J88" s="37"/>
      <c r="K88" s="37"/>
      <c r="L88" s="37"/>
      <c r="M88" s="37"/>
      <c r="N88" s="37"/>
      <c r="O88" s="37"/>
      <c r="P88" s="37"/>
      <c r="Q88" s="37"/>
      <c r="R88" s="37"/>
      <c r="S88" s="37"/>
      <c r="T88" s="37"/>
      <c r="U88" s="37"/>
    </row>
    <row r="89" spans="1:21" ht="12.75" customHeight="1" x14ac:dyDescent="0.2">
      <c r="A89" s="116"/>
      <c r="B89" s="87" t="s">
        <v>2925</v>
      </c>
      <c r="C89" s="188" t="s">
        <v>2976</v>
      </c>
      <c r="D89" s="258"/>
      <c r="E89" s="37"/>
      <c r="F89" s="37"/>
      <c r="G89" s="37"/>
      <c r="H89" s="37"/>
      <c r="I89" s="37"/>
      <c r="J89" s="37"/>
      <c r="K89" s="37"/>
      <c r="L89" s="37"/>
      <c r="M89" s="37"/>
      <c r="N89" s="37"/>
      <c r="O89" s="37"/>
      <c r="P89" s="37"/>
      <c r="Q89" s="37"/>
      <c r="R89" s="37"/>
      <c r="S89" s="37"/>
      <c r="T89" s="37"/>
      <c r="U89" s="37"/>
    </row>
    <row r="90" spans="1:21" ht="12.75" customHeight="1" x14ac:dyDescent="0.2">
      <c r="A90" s="116" t="s">
        <v>2292</v>
      </c>
      <c r="B90" s="117" t="s">
        <v>2977</v>
      </c>
      <c r="C90" s="188" t="s">
        <v>2978</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2919</v>
      </c>
      <c r="C91" s="188" t="s">
        <v>2979</v>
      </c>
      <c r="D91" s="258"/>
      <c r="E91" s="37"/>
      <c r="F91" s="37"/>
      <c r="G91" s="37"/>
      <c r="H91" s="37"/>
      <c r="I91" s="37"/>
      <c r="J91" s="37"/>
      <c r="K91" s="37"/>
      <c r="L91" s="37"/>
      <c r="M91" s="37"/>
      <c r="N91" s="37"/>
      <c r="O91" s="37"/>
      <c r="P91" s="37"/>
      <c r="Q91" s="37"/>
      <c r="R91" s="37"/>
      <c r="S91" s="37"/>
      <c r="T91" s="37"/>
      <c r="U91" s="37"/>
    </row>
    <row r="92" spans="1:21" ht="12.75" customHeight="1" x14ac:dyDescent="0.2">
      <c r="A92" s="116"/>
      <c r="B92" s="87" t="s">
        <v>2921</v>
      </c>
      <c r="C92" s="188" t="s">
        <v>2980</v>
      </c>
      <c r="D92" s="258"/>
      <c r="E92" s="37"/>
      <c r="F92" s="37"/>
      <c r="G92" s="37"/>
      <c r="H92" s="37"/>
      <c r="I92" s="37"/>
      <c r="J92" s="37"/>
      <c r="K92" s="37"/>
      <c r="L92" s="37"/>
      <c r="M92" s="37"/>
      <c r="N92" s="37"/>
      <c r="O92" s="37"/>
      <c r="P92" s="37"/>
      <c r="Q92" s="37"/>
      <c r="R92" s="37"/>
      <c r="S92" s="37"/>
      <c r="T92" s="37"/>
      <c r="U92" s="37"/>
    </row>
    <row r="93" spans="1:21" ht="12.75" customHeight="1" x14ac:dyDescent="0.2">
      <c r="A93" s="86"/>
      <c r="B93" s="87" t="s">
        <v>2923</v>
      </c>
      <c r="C93" s="188" t="s">
        <v>2981</v>
      </c>
      <c r="D93" s="258"/>
      <c r="E93" s="37"/>
      <c r="F93" s="37"/>
      <c r="G93" s="37"/>
      <c r="H93" s="37"/>
      <c r="I93" s="37"/>
      <c r="J93" s="37"/>
      <c r="K93" s="37"/>
      <c r="L93" s="37"/>
      <c r="M93" s="37"/>
      <c r="N93" s="37"/>
      <c r="O93" s="37"/>
      <c r="P93" s="37"/>
      <c r="Q93" s="37"/>
      <c r="R93" s="37"/>
      <c r="S93" s="37"/>
      <c r="T93" s="37"/>
      <c r="U93" s="37"/>
    </row>
    <row r="94" spans="1:21" ht="12.75" customHeight="1" x14ac:dyDescent="0.2">
      <c r="A94" s="86"/>
      <c r="B94" s="87" t="s">
        <v>2925</v>
      </c>
      <c r="C94" s="188" t="s">
        <v>2982</v>
      </c>
      <c r="D94" s="258"/>
      <c r="E94" s="37"/>
      <c r="F94" s="37"/>
      <c r="G94" s="37"/>
      <c r="H94" s="37"/>
      <c r="I94" s="37"/>
      <c r="J94" s="37"/>
      <c r="K94" s="37"/>
      <c r="L94" s="37"/>
      <c r="M94" s="37"/>
      <c r="N94" s="37"/>
      <c r="O94" s="37"/>
      <c r="P94" s="37"/>
      <c r="Q94" s="37"/>
      <c r="R94" s="37"/>
      <c r="S94" s="37"/>
      <c r="T94" s="37"/>
      <c r="U94" s="37"/>
    </row>
    <row r="95" spans="1:21" ht="36" x14ac:dyDescent="0.2">
      <c r="A95" s="116" t="s">
        <v>2876</v>
      </c>
      <c r="B95" s="117" t="s">
        <v>2983</v>
      </c>
      <c r="C95" s="188" t="s">
        <v>2984</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2879</v>
      </c>
      <c r="C96" s="188" t="s">
        <v>2985</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2881</v>
      </c>
      <c r="B97" s="87" t="s">
        <v>2305</v>
      </c>
      <c r="C97" s="188" t="s">
        <v>2986</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2883</v>
      </c>
      <c r="B98" s="87" t="s">
        <v>2309</v>
      </c>
      <c r="C98" s="188" t="s">
        <v>2987</v>
      </c>
      <c r="D98" s="258"/>
      <c r="E98" s="37"/>
      <c r="F98" s="37"/>
      <c r="G98" s="37"/>
      <c r="H98" s="37"/>
      <c r="I98" s="37"/>
      <c r="J98" s="37"/>
      <c r="K98" s="37"/>
      <c r="L98" s="37"/>
      <c r="M98" s="37"/>
      <c r="N98" s="37"/>
      <c r="O98" s="37"/>
      <c r="P98" s="37"/>
      <c r="Q98" s="37"/>
      <c r="R98" s="37"/>
      <c r="S98" s="37"/>
      <c r="T98" s="37"/>
      <c r="U98" s="37"/>
    </row>
    <row r="99" spans="1:21" ht="24" x14ac:dyDescent="0.2">
      <c r="A99" s="86" t="s">
        <v>2910</v>
      </c>
      <c r="B99" s="87" t="s">
        <v>2886</v>
      </c>
      <c r="C99" s="188" t="s">
        <v>2988</v>
      </c>
      <c r="D99" s="258"/>
      <c r="E99" s="37"/>
      <c r="F99" s="37"/>
      <c r="G99" s="37"/>
      <c r="H99" s="37"/>
      <c r="I99" s="37"/>
      <c r="J99" s="37"/>
      <c r="K99" s="37"/>
      <c r="L99" s="37"/>
      <c r="M99" s="37"/>
      <c r="N99" s="37"/>
      <c r="O99" s="37"/>
      <c r="P99" s="37"/>
      <c r="Q99" s="37"/>
      <c r="R99" s="37"/>
      <c r="S99" s="37"/>
      <c r="T99" s="37"/>
      <c r="U99" s="37"/>
    </row>
    <row r="100" spans="1:21" ht="24" x14ac:dyDescent="0.2">
      <c r="A100" s="86" t="s">
        <v>2888</v>
      </c>
      <c r="B100" s="87" t="s">
        <v>2889</v>
      </c>
      <c r="C100" s="188" t="s">
        <v>2989</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2990</v>
      </c>
      <c r="C101" s="188" t="s">
        <v>2991</v>
      </c>
      <c r="D101" s="40">
        <f>SUM(D102:D105)</f>
        <v>17713683.539999999</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2861</v>
      </c>
      <c r="C102" s="188" t="s">
        <v>2992</v>
      </c>
      <c r="D102" s="258"/>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2268</v>
      </c>
      <c r="B103" s="87" t="s">
        <v>2842</v>
      </c>
      <c r="C103" s="188" t="s">
        <v>2993</v>
      </c>
      <c r="D103" s="258">
        <v>5869720.1200000001</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2292</v>
      </c>
      <c r="B104" s="87" t="s">
        <v>2293</v>
      </c>
      <c r="C104" s="188" t="s">
        <v>2994</v>
      </c>
      <c r="D104" s="258">
        <v>0.01</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2876</v>
      </c>
      <c r="B105" s="235" t="s">
        <v>2995</v>
      </c>
      <c r="C105" s="189" t="s">
        <v>2996</v>
      </c>
      <c r="D105" s="259">
        <v>11843963.41</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302" zoomScale="160" zoomScaleNormal="16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14.1406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2" width="14.42578125" style="50" customWidth="1"/>
    <col min="23" max="16384" width="14.42578125" style="50"/>
  </cols>
  <sheetData>
    <row r="1" spans="1:16" ht="12.75" hidden="1" customHeight="1" x14ac:dyDescent="0.2">
      <c r="A1" s="373" t="s">
        <v>2855</v>
      </c>
      <c r="B1" s="368"/>
      <c r="C1" s="368"/>
      <c r="D1" s="368"/>
      <c r="E1" s="73" t="s">
        <v>2997</v>
      </c>
      <c r="F1" s="73"/>
      <c r="G1" s="73"/>
      <c r="H1" s="73"/>
      <c r="I1" s="73"/>
      <c r="J1" s="73"/>
      <c r="K1" s="73"/>
      <c r="L1" s="73"/>
      <c r="M1" s="73"/>
      <c r="N1" s="73"/>
      <c r="O1" s="73"/>
      <c r="P1" s="73"/>
    </row>
    <row r="2" spans="1:16" ht="37.5" customHeight="1" x14ac:dyDescent="0.2">
      <c r="A2" s="373" t="s">
        <v>2998</v>
      </c>
      <c r="B2" s="368"/>
      <c r="C2" s="368"/>
      <c r="D2" s="368"/>
    </row>
    <row r="3" spans="1:16" ht="29.25" customHeight="1" x14ac:dyDescent="0.2">
      <c r="A3" s="127" t="s">
        <v>2999</v>
      </c>
      <c r="B3" s="128" t="s">
        <v>3000</v>
      </c>
      <c r="C3" s="129" t="s">
        <v>3001</v>
      </c>
      <c r="D3" s="125"/>
      <c r="E3" s="126">
        <f>E4+E14+E19+E275+E293+E296+E298</f>
        <v>0</v>
      </c>
      <c r="F3" s="126">
        <f>F4+F14+F19+F275+F293+F296+F298</f>
        <v>3</v>
      </c>
      <c r="G3" s="126">
        <f>IF(RefStr!C12&lt;&gt;"",INT(VALUE(MID(RefStr!C12,1,4))),0)</f>
        <v>2022</v>
      </c>
      <c r="H3" s="130">
        <f>IF(RefStr!C12&lt;&gt;"",INT(VALUE(MID(RefStr!C12,6,2))),0)</f>
        <v>12</v>
      </c>
      <c r="I3" s="131" t="str">
        <f>RefStr!C10</f>
        <v>11</v>
      </c>
      <c r="J3" s="132" t="str">
        <f>RefStr!H7</f>
        <v>DA</v>
      </c>
      <c r="K3" s="130" t="str">
        <f>RefStr!H9</f>
        <v>DA</v>
      </c>
      <c r="L3" s="130" t="str">
        <f>RefStr!H10</f>
        <v>DA</v>
      </c>
      <c r="M3" s="130" t="str">
        <f>RefStr!H8</f>
        <v>DA</v>
      </c>
      <c r="N3" s="130" t="str">
        <f>RefStr!H11</f>
        <v>DA</v>
      </c>
      <c r="O3" s="133">
        <f>RefStr!C6</f>
        <v>24141</v>
      </c>
      <c r="P3" s="73"/>
    </row>
    <row r="4" spans="1:16" ht="19.5" customHeight="1" x14ac:dyDescent="0.2">
      <c r="A4" s="374" t="s">
        <v>3002</v>
      </c>
      <c r="B4" s="375"/>
      <c r="C4" s="376"/>
      <c r="D4" s="125"/>
      <c r="E4" s="73">
        <f t="shared" ref="E4:F4" si="0">SUM(E5:E13)</f>
        <v>0</v>
      </c>
      <c r="F4" s="73">
        <f t="shared" si="0"/>
        <v>0</v>
      </c>
      <c r="G4" s="73"/>
      <c r="H4" s="73"/>
      <c r="I4" s="134" t="s">
        <v>3003</v>
      </c>
      <c r="J4" s="134" t="s">
        <v>3004</v>
      </c>
      <c r="K4" s="134" t="s">
        <v>3005</v>
      </c>
      <c r="L4" s="73"/>
      <c r="M4" s="73"/>
      <c r="N4" s="73"/>
      <c r="O4" s="73"/>
      <c r="P4" s="73"/>
    </row>
    <row r="5" spans="1:16" ht="63.75" customHeight="1" x14ac:dyDescent="0.2">
      <c r="A5" s="135">
        <v>1</v>
      </c>
      <c r="B5" s="136" t="str">
        <f t="shared" ref="B5:B13" si="1">IF(E5=1,"Pogreška",IF(F5=1,"Provjera","O.K."))</f>
        <v>O.K.</v>
      </c>
      <c r="C5" s="137" t="s">
        <v>3006</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3007</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3008</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3009</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3010</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3011</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3012</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3013</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3014</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70" t="s">
        <v>3015</v>
      </c>
      <c r="B14" s="371"/>
      <c r="C14" s="372"/>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3016</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O.K.</v>
      </c>
      <c r="C16" s="118" t="s">
        <v>3017</v>
      </c>
      <c r="D16" s="125"/>
      <c r="E16" s="73">
        <f t="shared" si="5"/>
        <v>0</v>
      </c>
      <c r="F16" s="73">
        <f>MAX(L16:O16)</f>
        <v>0</v>
      </c>
      <c r="G16" s="126">
        <f>IF(AND(H3=12,J3="DA",M3="DA",OR(I3=11,I3=21,I3=22,I3=31,I3=41,I3=42),BILANCA!D69&lt;&gt;'PR-RAS'!D652),1,0)</f>
        <v>0</v>
      </c>
      <c r="H16" s="126">
        <f>IF(AND(H3=12,J3="DA",M3="DA",OR(I3=11,I3=21,I3=22,I3=31,I3=41,I3=42),BILANCA!E69&lt;&gt;'PR-RAS'!E652),1,0)</f>
        <v>0</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3018</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3019</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70" t="s">
        <v>3020</v>
      </c>
      <c r="B19" s="371"/>
      <c r="C19" s="372"/>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3021</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3022</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3023</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3024</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3025</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3026</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3027</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3028</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3029</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3030</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3031</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3032</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3033</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3034</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3035</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3036</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3037</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3038</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3039</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3040</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3041</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3042</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3043</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3044</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3045</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3046</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3047</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3048</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3049</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3050</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3051</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3052</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3053</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3054</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3055</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3056</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3057</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3058</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3059</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3060</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3061</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3062</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3063</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3064</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3065</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3066</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3067</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3068</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3069</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3070</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3071</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3072</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3073</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3074</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3075</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3076</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3077</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3078</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3079</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3080</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3081</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3082</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3083</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3084</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3085</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3086</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3087</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3088</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3089</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3090</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3091</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3092</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3093</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3094</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3095</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3096</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3097</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3098</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3099</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3100</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3101</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3102</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3103</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3104</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3105</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3106</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3107</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3108</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3109</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3110</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3111</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3112</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3113</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3114</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3115</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3116</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3117</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3118</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3119</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3120</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3121</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3122</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3123</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3124</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3125</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3126</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3127</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3128</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3129</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3130</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3131</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3132</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3133</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3134</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3135</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3136</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3137</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3138</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3139</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3140</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3141</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3142</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3143</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3144</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3145</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3146</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3147</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3148</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3149</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3150</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3151</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3152</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3153</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3154</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3155</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3156</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3157</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3158</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3159</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3160</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3161</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3162</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3163</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3164</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3165</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3166</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3167</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3168</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3169</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3170</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3171</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3172</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3173</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3174</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3175</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3176</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3177</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3178</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3179</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3180</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3181</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3182</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3183</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3184</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3185</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3186</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3187</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3188</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3189</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3190</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3191</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3192</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3193</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3194</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3195</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3196</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3197</v>
      </c>
      <c r="D196" s="125"/>
      <c r="E196" s="73">
        <f t="shared" si="15"/>
        <v>0</v>
      </c>
      <c r="F196" s="73">
        <f t="shared" si="16"/>
        <v>0</v>
      </c>
      <c r="G196" s="73">
        <f>IF(AND(I3=23,MAX('PR-RAS'!D17:E22,'PR-RAS'!D26:E26,'PR-RAS'!D30:E30,'PR-RAS'!D32:E32,'PR-RAS'!D37:E39,'PR-RAS'!D45:E49,'PR-RAS'!D77:D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3198</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3199</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3200</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3201</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3202</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3203</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3204</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3205</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3206</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3207</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3208</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3209</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3210</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3211</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3212</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3213</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3214</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3215</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3216</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3217</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3218</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3219</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3220</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3221</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3222</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3223</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2">
      <c r="A223" s="135">
        <v>186</v>
      </c>
      <c r="B223" s="136" t="str">
        <f t="shared" si="19"/>
        <v>O.K.</v>
      </c>
      <c r="C223" s="120" t="s">
        <v>3224</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3225</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3226</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3227</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3228</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3229</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3230</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3231</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3232</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3233</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3234</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3235</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3236</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3237</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3238</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3239</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3240</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3241</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3242</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3243</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3244</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3245</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3246</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3247</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3248</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3249</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3250</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3251</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3252</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3253</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3254</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3255</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3256</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3257</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3258</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3259</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3260</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3261</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3262</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3263</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3264</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3265</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3266</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3267</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3268</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3269</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3270</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3271</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3272</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3273</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3274</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3275</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70" t="s">
        <v>32</v>
      </c>
      <c r="B275" s="371"/>
      <c r="C275" s="372"/>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3276</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3277</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3278</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3279</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3280</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3281</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3282</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3283</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3284</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3285</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3286</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3287</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3288</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3289</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3290</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3291</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3292</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70" t="s">
        <v>37</v>
      </c>
      <c r="B293" s="371"/>
      <c r="C293" s="372"/>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3293</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3294</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70" t="s">
        <v>36</v>
      </c>
      <c r="B296" s="371"/>
      <c r="C296" s="372"/>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3293</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70" t="s">
        <v>3295</v>
      </c>
      <c r="B298" s="371"/>
      <c r="C298" s="372"/>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3293</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3296</v>
      </c>
    </row>
    <row r="1431" spans="10:12" ht="15.75" customHeight="1" x14ac:dyDescent="0.2"/>
    <row r="1432" spans="10:12" ht="15" customHeight="1" x14ac:dyDescent="0.2">
      <c r="K1432" s="49">
        <f>IF(ABS(OBVEZE!D42-OBVEZE!D43-OBVEZE!D101)&gt;0,1,0)</f>
        <v>1</v>
      </c>
    </row>
  </sheetData>
  <sheetProtection algorithmName="SHA-512" hashValue="riK34BONNjm3ijRl8V5zXhvk1B2qOTsM5vzGHAg1wwiKtSbjS3UFQffmOkRgEksseWreUdymUaQlb7U9XyaXHA==" saltValue="2Vh7rH1onGCid4sLi54us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DA4B0-AFCA-4129-A84E-1E3DCC03D3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2022-04-04T19:59:02Z</cp:lastPrinted>
  <dcterms:created xsi:type="dcterms:W3CDTF">2022-04-01T05:14:30Z</dcterms:created>
  <dcterms:modified xsi:type="dcterms:W3CDTF">2023-01-31T10:35:13Z</dcterms:modified>
</cp:coreProperties>
</file>