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300" windowWidth="7470" windowHeight="2370"/>
  </bookViews>
  <sheets>
    <sheet name="SVEUČILIŠTE U DUBROVNIKU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E22" i="2"/>
  <c r="G14" i="2"/>
  <c r="F14" i="2"/>
  <c r="E15" i="2"/>
  <c r="E14" i="2"/>
  <c r="F41" i="2" l="1"/>
  <c r="D39" i="2" l="1"/>
  <c r="E39" i="2"/>
  <c r="C39" i="2"/>
  <c r="C48" i="2"/>
  <c r="C40" i="2"/>
  <c r="C22" i="2" l="1"/>
  <c r="C16" i="2"/>
  <c r="C26" i="2"/>
  <c r="C24" i="2"/>
  <c r="C23" i="2"/>
  <c r="C21" i="2"/>
  <c r="C15" i="2"/>
  <c r="C14" i="2"/>
  <c r="D58" i="2"/>
  <c r="E58" i="2"/>
  <c r="F58" i="2"/>
  <c r="G58" i="2"/>
  <c r="D40" i="2"/>
  <c r="E40" i="2"/>
  <c r="F40" i="2"/>
  <c r="F39" i="2" s="1"/>
  <c r="G40" i="2"/>
  <c r="G39" i="2" s="1"/>
  <c r="F48" i="2"/>
  <c r="G48" i="2"/>
  <c r="E48" i="2"/>
  <c r="F30" i="2"/>
  <c r="G30" i="2"/>
  <c r="E30" i="2"/>
  <c r="C36" i="2"/>
  <c r="E81" i="2"/>
  <c r="C91" i="2" l="1"/>
  <c r="C92" i="2"/>
  <c r="D50" i="2"/>
  <c r="E50" i="2"/>
  <c r="F50" i="2"/>
  <c r="G50" i="2"/>
  <c r="C50" i="2"/>
  <c r="D55" i="2"/>
  <c r="E55" i="2"/>
  <c r="F55" i="2"/>
  <c r="G55" i="2"/>
  <c r="C55" i="2"/>
  <c r="C56" i="2"/>
  <c r="C53" i="2"/>
  <c r="C52" i="2"/>
  <c r="D30" i="2"/>
  <c r="C30" i="2"/>
  <c r="C38" i="2"/>
  <c r="C35" i="2"/>
  <c r="C34" i="2"/>
  <c r="C33" i="2"/>
  <c r="C32" i="2"/>
  <c r="C31" i="2"/>
  <c r="D70" i="2"/>
  <c r="D69" i="2" s="1"/>
  <c r="E70" i="2"/>
  <c r="E69" i="2" s="1"/>
  <c r="F70" i="2"/>
  <c r="F69" i="2" s="1"/>
  <c r="G70" i="2"/>
  <c r="G69" i="2" s="1"/>
  <c r="C70" i="2"/>
  <c r="C69" i="2"/>
  <c r="C78" i="2"/>
  <c r="C75" i="2"/>
  <c r="C73" i="2"/>
  <c r="C72" i="2"/>
  <c r="C71" i="2"/>
  <c r="C67" i="2"/>
  <c r="C66" i="2"/>
  <c r="C61" i="2"/>
  <c r="C64" i="2"/>
  <c r="C63" i="2"/>
  <c r="C62" i="2"/>
  <c r="D37" i="2" l="1"/>
  <c r="E37" i="2"/>
  <c r="F37" i="2"/>
  <c r="G37" i="2"/>
  <c r="D51" i="2"/>
  <c r="E51" i="2"/>
  <c r="F51" i="2"/>
  <c r="G51" i="2"/>
  <c r="D25" i="2"/>
  <c r="E25" i="2"/>
  <c r="F25" i="2"/>
  <c r="G25" i="2"/>
  <c r="D93" i="2" l="1"/>
  <c r="D88" i="2" s="1"/>
  <c r="E93" i="2"/>
  <c r="F93" i="2"/>
  <c r="G93" i="2"/>
  <c r="C93" i="2"/>
  <c r="D89" i="2"/>
  <c r="E89" i="2"/>
  <c r="F89" i="2"/>
  <c r="G89" i="2"/>
  <c r="C89" i="2"/>
  <c r="F88" i="2"/>
  <c r="G88" i="2"/>
  <c r="D86" i="2"/>
  <c r="D79" i="2" s="1"/>
  <c r="E86" i="2"/>
  <c r="F86" i="2"/>
  <c r="G86" i="2"/>
  <c r="C86" i="2"/>
  <c r="D80" i="2"/>
  <c r="E80" i="2"/>
  <c r="F80" i="2"/>
  <c r="F79" i="2" s="1"/>
  <c r="G80" i="2"/>
  <c r="G79" i="2" s="1"/>
  <c r="C80" i="2"/>
  <c r="C79" i="2" s="1"/>
  <c r="C58" i="2" s="1"/>
  <c r="D76" i="2"/>
  <c r="E76" i="2"/>
  <c r="F76" i="2"/>
  <c r="G76" i="2"/>
  <c r="C76" i="2"/>
  <c r="D65" i="2"/>
  <c r="E65" i="2"/>
  <c r="F65" i="2"/>
  <c r="G65" i="2"/>
  <c r="C65" i="2"/>
  <c r="D60" i="2"/>
  <c r="E60" i="2"/>
  <c r="F60" i="2"/>
  <c r="G60" i="2"/>
  <c r="C60" i="2"/>
  <c r="D59" i="2"/>
  <c r="C51" i="2"/>
  <c r="C37" i="2"/>
  <c r="D29" i="2"/>
  <c r="D28" i="2" s="1"/>
  <c r="D27" i="2" s="1"/>
  <c r="E29" i="2"/>
  <c r="F29" i="2"/>
  <c r="G29" i="2"/>
  <c r="C25" i="2"/>
  <c r="D20" i="2"/>
  <c r="E20" i="2"/>
  <c r="E19" i="2" s="1"/>
  <c r="E18" i="2" s="1"/>
  <c r="E17" i="2" s="1"/>
  <c r="F20" i="2"/>
  <c r="F19" i="2" s="1"/>
  <c r="F18" i="2" s="1"/>
  <c r="F17" i="2" s="1"/>
  <c r="G20" i="2"/>
  <c r="G19" i="2" s="1"/>
  <c r="G18" i="2" s="1"/>
  <c r="G17" i="2" s="1"/>
  <c r="C20" i="2"/>
  <c r="D19" i="2"/>
  <c r="D18" i="2" s="1"/>
  <c r="D17" i="2" s="1"/>
  <c r="D13" i="2"/>
  <c r="E13" i="2"/>
  <c r="E12" i="2" s="1"/>
  <c r="E11" i="2" s="1"/>
  <c r="E10" i="2" s="1"/>
  <c r="F13" i="2"/>
  <c r="F12" i="2" s="1"/>
  <c r="F11" i="2" s="1"/>
  <c r="F10" i="2" s="1"/>
  <c r="G13" i="2"/>
  <c r="G12" i="2" s="1"/>
  <c r="G11" i="2" s="1"/>
  <c r="G10" i="2" s="1"/>
  <c r="D12" i="2"/>
  <c r="D11" i="2" s="1"/>
  <c r="D10" i="2" s="1"/>
  <c r="C13" i="2"/>
  <c r="C12" i="2" s="1"/>
  <c r="C11" i="2" s="1"/>
  <c r="C10" i="2" s="1"/>
  <c r="C19" i="2" l="1"/>
  <c r="C18" i="2" s="1"/>
  <c r="C17" i="2" s="1"/>
  <c r="E28" i="2"/>
  <c r="E27" i="2" s="1"/>
  <c r="G59" i="2"/>
  <c r="F59" i="2"/>
  <c r="F57" i="2" s="1"/>
  <c r="C88" i="2"/>
  <c r="G28" i="2"/>
  <c r="G27" i="2" s="1"/>
  <c r="F28" i="2"/>
  <c r="F27" i="2" s="1"/>
  <c r="E59" i="2"/>
  <c r="C59" i="2"/>
  <c r="C57" i="2" s="1"/>
  <c r="C29" i="2"/>
  <c r="C28" i="2" s="1"/>
  <c r="C27" i="2" s="1"/>
  <c r="E88" i="2"/>
  <c r="E79" i="2"/>
  <c r="G57" i="2"/>
  <c r="D57" i="2"/>
  <c r="D9" i="2" s="1"/>
  <c r="G9" i="2" l="1"/>
  <c r="F9" i="2"/>
  <c r="C9" i="2"/>
  <c r="E57" i="2"/>
  <c r="E9" i="2" s="1"/>
</calcChain>
</file>

<file path=xl/sharedStrings.xml><?xml version="1.0" encoding="utf-8"?>
<sst xmlns="http://schemas.openxmlformats.org/spreadsheetml/2006/main" count="212" uniqueCount="71">
  <si>
    <t/>
  </si>
  <si>
    <t>080</t>
  </si>
  <si>
    <t>MINISTARSTVO ZNANOSTI I OBRAZOVANJA</t>
  </si>
  <si>
    <t>3</t>
  </si>
  <si>
    <t>Rashodi poslovanja</t>
  </si>
  <si>
    <t>32</t>
  </si>
  <si>
    <t>Materijalni rashodi</t>
  </si>
  <si>
    <t>31</t>
  </si>
  <si>
    <t>Rashodi za zaposlene</t>
  </si>
  <si>
    <t>34</t>
  </si>
  <si>
    <t>Financijski rashodi</t>
  </si>
  <si>
    <t>37</t>
  </si>
  <si>
    <t>Naknade građanima i kućanstvima na temelju osiguranja i druge naknade</t>
  </si>
  <si>
    <t>4</t>
  </si>
  <si>
    <t>Rashodi za nabavu nefinancijske imovine</t>
  </si>
  <si>
    <t>42</t>
  </si>
  <si>
    <t>Rashodi za nabavu proizvedene dugotrajne imovine</t>
  </si>
  <si>
    <t>45</t>
  </si>
  <si>
    <t>Rashodi za dodatna ulaganja na nefinancijskoj imovini</t>
  </si>
  <si>
    <t>0942</t>
  </si>
  <si>
    <t>Drugi stupanj visoke naobrazbe</t>
  </si>
  <si>
    <t>38</t>
  </si>
  <si>
    <t>Ostali rashodi</t>
  </si>
  <si>
    <t>Subvencije</t>
  </si>
  <si>
    <t>41</t>
  </si>
  <si>
    <t>Rashodi za nabavu neproizvedene dugotrajne imovine</t>
  </si>
  <si>
    <t>OBNOVA INFRASTRUKTURE I OPREME U PODRUČJU OBRAZOVANJA OŠTEĆENE POTRESOM</t>
  </si>
  <si>
    <t>3705</t>
  </si>
  <si>
    <t>OP KONKURENTNOST I KOHEZIJA 2014.-2020., PRIORITET 1, 9 i 10</t>
  </si>
  <si>
    <t>08006</t>
  </si>
  <si>
    <t>Sveučilišta i veleučilišta u Republici Hrvatskoj</t>
  </si>
  <si>
    <t>A621138</t>
  </si>
  <si>
    <t>REDOVNA DJELATNOST SVEUČILIŠTA U DUBROVNIKU</t>
  </si>
  <si>
    <t>A622122</t>
  </si>
  <si>
    <t>PROGRAMSKO FINANCIRANJE JAVNIH VISOKIH UČILIŠTA</t>
  </si>
  <si>
    <t>43</t>
  </si>
  <si>
    <t>A679073</t>
  </si>
  <si>
    <t>EU PROJEKTI SVEUČILIŠTA U DUBROVNIKU (IZ EVIDENCIJSKIH PRIHODA)</t>
  </si>
  <si>
    <t>51</t>
  </si>
  <si>
    <t>A679093</t>
  </si>
  <si>
    <t>REDOVNA DJELATNOST SVEUČILIŠTA U DUBROVNIKU (IZ EVIDENCIJSKIH PRIHODA)</t>
  </si>
  <si>
    <t>K679084</t>
  </si>
  <si>
    <t>K679116</t>
  </si>
  <si>
    <t>K679122</t>
  </si>
  <si>
    <t>RAZVOJ MREŽE SEIZMOLOŠKIH PODATAKA (C6.1.R4-I1)</t>
  </si>
  <si>
    <t>II. POSEBNI DIO</t>
  </si>
  <si>
    <t>Projekcija 
za 2025.</t>
  </si>
  <si>
    <t>U EUR</t>
  </si>
  <si>
    <t>PRIMJER</t>
  </si>
  <si>
    <t>11</t>
  </si>
  <si>
    <t>Opći prihodi i primici</t>
  </si>
  <si>
    <t>Pomoći EU</t>
  </si>
  <si>
    <t>Ostali prihodi za posebne namjene</t>
  </si>
  <si>
    <t>52</t>
  </si>
  <si>
    <t>Ostale pomoći</t>
  </si>
  <si>
    <t>581</t>
  </si>
  <si>
    <t>Mehanizam za oporavak i otpornost</t>
  </si>
  <si>
    <t>5761</t>
  </si>
  <si>
    <t>Fond solidarnosti Europske unije – potre</t>
  </si>
  <si>
    <t>563</t>
  </si>
  <si>
    <t>Europski fond za regionalni razvoj (EFRR</t>
  </si>
  <si>
    <t>Vlastiti prihodi</t>
  </si>
  <si>
    <t>61</t>
  </si>
  <si>
    <t>Donacije</t>
  </si>
  <si>
    <t>Pomoći dane u inozemstvo i unutar općeg proračina</t>
  </si>
  <si>
    <t>24141 SVEUČILIŠTE U DUBROVNIKU</t>
  </si>
  <si>
    <t>VISOKO OBRAZOVANJE-SVEUČILIŠTE U DUBROVNIKU</t>
  </si>
  <si>
    <t>Plan za 2024</t>
  </si>
  <si>
    <t>Projekcija 
za 2026.</t>
  </si>
  <si>
    <t>Tekući plan  za 2023.</t>
  </si>
  <si>
    <t>Izvršenje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</si>
</sst>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2"/>
      <color theme="1"/>
      <name val="Calibri"/>
      <family val="2"/>
      <charset val="238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4" fillId="2" borderId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2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9" borderId="0" applyNumberFormat="0" applyBorder="0" applyAlignment="0" applyProtection="0"/>
    <xf numFmtId="0" fontId="12" fillId="14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2" fillId="12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2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7" fillId="2" borderId="0"/>
    <xf numFmtId="4" fontId="5" fillId="28" borderId="1" applyNumberFormat="0" applyProtection="0">
      <alignment vertical="center"/>
    </xf>
    <xf numFmtId="4" fontId="16" fillId="29" borderId="1" applyNumberFormat="0" applyProtection="0">
      <alignment vertical="center"/>
    </xf>
    <xf numFmtId="4" fontId="5" fillId="29" borderId="1" applyNumberFormat="0" applyProtection="0">
      <alignment horizontal="left" vertical="center" indent="1"/>
    </xf>
    <xf numFmtId="0" fontId="9" fillId="28" borderId="2" applyNumberFormat="0" applyProtection="0">
      <alignment horizontal="left" vertical="top" indent="1"/>
    </xf>
    <xf numFmtId="4" fontId="5" fillId="30" borderId="1" applyNumberFormat="0" applyProtection="0">
      <alignment horizontal="left" vertical="center" indent="1"/>
    </xf>
    <xf numFmtId="4" fontId="5" fillId="31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3" borderId="3" applyNumberFormat="0" applyProtection="0">
      <alignment horizontal="right" vertical="center"/>
    </xf>
    <xf numFmtId="4" fontId="5" fillId="9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7" borderId="1" applyNumberFormat="0" applyProtection="0">
      <alignment horizontal="right" vertical="center"/>
    </xf>
    <xf numFmtId="4" fontId="5" fillId="4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7" borderId="3" applyNumberFormat="0" applyProtection="0">
      <alignment horizontal="left" vertical="center" indent="1"/>
    </xf>
    <xf numFmtId="4" fontId="8" fillId="8" borderId="3" applyNumberFormat="0" applyProtection="0">
      <alignment horizontal="left" vertical="center" indent="1"/>
    </xf>
    <xf numFmtId="4" fontId="8" fillId="8" borderId="3" applyNumberFormat="0" applyProtection="0">
      <alignment horizontal="left" vertical="center" indent="1"/>
    </xf>
    <xf numFmtId="4" fontId="5" fillId="3" borderId="1" applyNumberFormat="0" applyProtection="0">
      <alignment horizontal="right" vertical="center"/>
    </xf>
    <xf numFmtId="4" fontId="5" fillId="5" borderId="3" applyNumberFormat="0" applyProtection="0">
      <alignment horizontal="left" vertical="center" indent="1"/>
    </xf>
    <xf numFmtId="4" fontId="5" fillId="3" borderId="3" applyNumberFormat="0" applyProtection="0">
      <alignment horizontal="left" vertical="center" indent="1"/>
    </xf>
    <xf numFmtId="0" fontId="5" fillId="6" borderId="1" applyNumberFormat="0" applyProtection="0">
      <alignment horizontal="left" vertical="center" indent="1"/>
    </xf>
    <xf numFmtId="0" fontId="5" fillId="8" borderId="2" applyNumberFormat="0" applyProtection="0">
      <alignment horizontal="left" vertical="top" indent="1"/>
    </xf>
    <xf numFmtId="0" fontId="5" fillId="38" borderId="1" applyNumberFormat="0" applyProtection="0">
      <alignment horizontal="left" vertical="center" indent="1"/>
    </xf>
    <xf numFmtId="0" fontId="5" fillId="3" borderId="2" applyNumberFormat="0" applyProtection="0">
      <alignment horizontal="left" vertical="top" indent="1"/>
    </xf>
    <xf numFmtId="0" fontId="5" fillId="39" borderId="1" applyNumberFormat="0" applyProtection="0">
      <alignment horizontal="left" vertical="center" indent="1"/>
    </xf>
    <xf numFmtId="0" fontId="5" fillId="39" borderId="2" applyNumberFormat="0" applyProtection="0">
      <alignment horizontal="left" vertical="top" indent="1"/>
    </xf>
    <xf numFmtId="0" fontId="5" fillId="5" borderId="1" applyNumberFormat="0" applyProtection="0">
      <alignment horizontal="left" vertical="center" indent="1"/>
    </xf>
    <xf numFmtId="0" fontId="5" fillId="5" borderId="2" applyNumberFormat="0" applyProtection="0">
      <alignment horizontal="left" vertical="top" indent="1"/>
    </xf>
    <xf numFmtId="0" fontId="5" fillId="40" borderId="4" applyNumberFormat="0">
      <protection locked="0"/>
    </xf>
    <xf numFmtId="0" fontId="6" fillId="8" borderId="5" applyBorder="0"/>
    <xf numFmtId="4" fontId="7" fillId="41" borderId="2" applyNumberFormat="0" applyProtection="0">
      <alignment vertical="center"/>
    </xf>
    <xf numFmtId="4" fontId="16" fillId="42" borderId="6" applyNumberFormat="0" applyProtection="0">
      <alignment vertical="center"/>
    </xf>
    <xf numFmtId="4" fontId="7" fillId="6" borderId="2" applyNumberFormat="0" applyProtection="0">
      <alignment horizontal="left" vertical="center" indent="1"/>
    </xf>
    <xf numFmtId="0" fontId="7" fillId="41" borderId="2" applyNumberFormat="0" applyProtection="0">
      <alignment horizontal="left" vertical="top" indent="1"/>
    </xf>
    <xf numFmtId="4" fontId="5" fillId="0" borderId="1" applyNumberFormat="0" applyProtection="0">
      <alignment horizontal="right" vertical="center"/>
    </xf>
    <xf numFmtId="4" fontId="16" fillId="43" borderId="1" applyNumberFormat="0" applyProtection="0">
      <alignment horizontal="right" vertical="center"/>
    </xf>
    <xf numFmtId="4" fontId="5" fillId="30" borderId="1" applyNumberFormat="0" applyProtection="0">
      <alignment horizontal="left" vertical="center" indent="1"/>
    </xf>
    <xf numFmtId="0" fontId="7" fillId="3" borderId="2" applyNumberFormat="0" applyProtection="0">
      <alignment horizontal="left" vertical="top" indent="1"/>
    </xf>
    <xf numFmtId="4" fontId="10" fillId="44" borderId="3" applyNumberFormat="0" applyProtection="0">
      <alignment horizontal="left" vertical="center" indent="1"/>
    </xf>
    <xf numFmtId="0" fontId="5" fillId="45" borderId="6"/>
    <xf numFmtId="4" fontId="11" fillId="40" borderId="1" applyNumberFormat="0" applyProtection="0">
      <alignment horizontal="right" vertical="center"/>
    </xf>
    <xf numFmtId="0" fontId="15" fillId="0" borderId="0" applyNumberFormat="0" applyFill="0" applyBorder="0" applyAlignment="0" applyProtection="0"/>
  </cellStyleXfs>
  <cellXfs count="29">
    <xf numFmtId="0" fontId="0" fillId="0" borderId="0" xfId="0"/>
    <xf numFmtId="0" fontId="18" fillId="0" borderId="0" xfId="0" applyFont="1" applyAlignment="1">
      <alignment horizontal="center"/>
    </xf>
    <xf numFmtId="0" fontId="1" fillId="0" borderId="0" xfId="0" applyFont="1"/>
    <xf numFmtId="0" fontId="20" fillId="30" borderId="1" xfId="28" quotePrefix="1" applyNumberFormat="1" applyFont="1">
      <alignment horizontal="left" vertical="center" indent="1"/>
    </xf>
    <xf numFmtId="0" fontId="20" fillId="30" borderId="1" xfId="60" quotePrefix="1" applyNumberFormat="1" applyFont="1" applyAlignment="1">
      <alignment horizontal="left" vertical="center" wrapText="1" indent="1"/>
    </xf>
    <xf numFmtId="0" fontId="3" fillId="0" borderId="0" xfId="0" applyFont="1"/>
    <xf numFmtId="0" fontId="19" fillId="39" borderId="1" xfId="48" quotePrefix="1" applyFont="1">
      <alignment horizontal="left" vertical="center" indent="1"/>
    </xf>
    <xf numFmtId="0" fontId="19" fillId="39" borderId="1" xfId="48" quotePrefix="1" applyFont="1" applyAlignment="1">
      <alignment horizontal="left" vertical="center" indent="4"/>
    </xf>
    <xf numFmtId="0" fontId="20" fillId="46" borderId="1" xfId="46" quotePrefix="1" applyFont="1" applyFill="1">
      <alignment horizontal="left" vertical="center" indent="1"/>
    </xf>
    <xf numFmtId="0" fontId="20" fillId="46" borderId="1" xfId="46" quotePrefix="1" applyFont="1" applyFill="1" applyAlignment="1">
      <alignment horizontal="left" vertical="center" indent="3"/>
    </xf>
    <xf numFmtId="0" fontId="2" fillId="0" borderId="0" xfId="0" applyFont="1" applyAlignment="1">
      <alignment horizontal="right"/>
    </xf>
    <xf numFmtId="3" fontId="20" fillId="28" borderId="1" xfId="24" applyNumberFormat="1" applyFont="1">
      <alignment vertical="center"/>
    </xf>
    <xf numFmtId="0" fontId="20" fillId="38" borderId="1" xfId="46" quotePrefix="1" applyFont="1">
      <alignment horizontal="left" vertical="center" indent="1"/>
    </xf>
    <xf numFmtId="0" fontId="20" fillId="38" borderId="1" xfId="46" quotePrefix="1" applyFont="1" applyAlignment="1">
      <alignment horizontal="left" vertical="center" indent="3"/>
    </xf>
    <xf numFmtId="3" fontId="19" fillId="28" borderId="1" xfId="24" applyNumberFormat="1" applyFont="1">
      <alignment vertical="center"/>
    </xf>
    <xf numFmtId="0" fontId="21" fillId="0" borderId="0" xfId="0" applyFont="1"/>
    <xf numFmtId="3" fontId="5" fillId="0" borderId="1" xfId="58" applyNumberFormat="1">
      <alignment horizontal="right" vertical="center"/>
    </xf>
    <xf numFmtId="3" fontId="5" fillId="28" borderId="1" xfId="24" applyNumberFormat="1">
      <alignment vertical="center"/>
    </xf>
    <xf numFmtId="0" fontId="5" fillId="5" borderId="1" xfId="50" quotePrefix="1">
      <alignment horizontal="left" vertical="center" indent="1"/>
    </xf>
    <xf numFmtId="0" fontId="5" fillId="5" borderId="1" xfId="50" quotePrefix="1" applyAlignment="1">
      <alignment horizontal="left" vertical="center" indent="5"/>
    </xf>
    <xf numFmtId="0" fontId="5" fillId="5" borderId="1" xfId="50" quotePrefix="1" applyAlignment="1">
      <alignment horizontal="left" vertical="center" indent="6"/>
    </xf>
    <xf numFmtId="0" fontId="5" fillId="5" borderId="1" xfId="50" quotePrefix="1" applyAlignment="1">
      <alignment horizontal="left" vertical="center" indent="7"/>
    </xf>
    <xf numFmtId="0" fontId="5" fillId="5" borderId="1" xfId="50" quotePrefix="1" applyAlignment="1">
      <alignment horizontal="left" vertical="center" indent="8"/>
    </xf>
    <xf numFmtId="0" fontId="5" fillId="5" borderId="1" xfId="50" quotePrefix="1" applyAlignment="1">
      <alignment horizontal="left" vertical="center" indent="9"/>
    </xf>
    <xf numFmtId="3" fontId="5" fillId="47" borderId="1" xfId="24" applyNumberFormat="1" applyFill="1">
      <alignment vertical="center"/>
    </xf>
    <xf numFmtId="3" fontId="0" fillId="0" borderId="0" xfId="0" applyNumberFormat="1"/>
    <xf numFmtId="0" fontId="18" fillId="0" borderId="0" xfId="0" applyFont="1" applyAlignment="1">
      <alignment horizontal="center"/>
    </xf>
    <xf numFmtId="0" fontId="5" fillId="5" borderId="1" xfId="50" quotePrefix="1" applyAlignment="1">
      <alignment horizontal="right" vertical="center"/>
    </xf>
    <xf numFmtId="0" fontId="18" fillId="0" borderId="0" xfId="0" applyFont="1" applyAlignment="1">
      <alignment horizontal="center"/>
    </xf>
  </cellXfs>
  <cellStyles count="66">
    <cellStyle name="Accent1 - 20%" xfId="2"/>
    <cellStyle name="Accent1 - 40%" xfId="3"/>
    <cellStyle name="Accent1 - 60%" xfId="4"/>
    <cellStyle name="Accent2 - 20%" xfId="5"/>
    <cellStyle name="Accent2 - 40%" xfId="6"/>
    <cellStyle name="Accent2 - 60%" xfId="7"/>
    <cellStyle name="Accent3 - 20%" xfId="8"/>
    <cellStyle name="Accent3 - 40%" xfId="9"/>
    <cellStyle name="Accent3 - 60%" xfId="10"/>
    <cellStyle name="Accent4 - 20%" xfId="11"/>
    <cellStyle name="Accent4 - 40%" xfId="12"/>
    <cellStyle name="Accent4 - 60%" xfId="13"/>
    <cellStyle name="Accent5 - 20%" xfId="14"/>
    <cellStyle name="Accent5 - 40%" xfId="15"/>
    <cellStyle name="Accent5 - 60%" xfId="16"/>
    <cellStyle name="Accent6 - 20%" xfId="17"/>
    <cellStyle name="Accent6 - 40%" xfId="18"/>
    <cellStyle name="Accent6 - 60%" xfId="19"/>
    <cellStyle name="Emphasis 1" xfId="20"/>
    <cellStyle name="Emphasis 2" xfId="21"/>
    <cellStyle name="Emphasis 3" xfId="22"/>
    <cellStyle name="Normal" xfId="0" builtinId="0"/>
    <cellStyle name="Normal 2" xfId="23"/>
    <cellStyle name="Normal 3" xfId="1"/>
    <cellStyle name="SAPBEXaggData" xfId="24"/>
    <cellStyle name="SAPBEXaggDataEmph" xfId="25"/>
    <cellStyle name="SAPBEXaggItem" xfId="26"/>
    <cellStyle name="SAPBEXaggItemX" xfId="27"/>
    <cellStyle name="SAPBEXchaText" xfId="28"/>
    <cellStyle name="SAPBEXexcBad7" xfId="29"/>
    <cellStyle name="SAPBEXexcBad8" xfId="30"/>
    <cellStyle name="SAPBEXexcBad9" xfId="31"/>
    <cellStyle name="SAPBEXexcCritical4" xfId="32"/>
    <cellStyle name="SAPBEXexcCritical5" xfId="33"/>
    <cellStyle name="SAPBEXexcCritical6" xfId="34"/>
    <cellStyle name="SAPBEXexcGood1" xfId="35"/>
    <cellStyle name="SAPBEXexcGood2" xfId="36"/>
    <cellStyle name="SAPBEXexcGood3" xfId="37"/>
    <cellStyle name="SAPBEXfilterDrill" xfId="38"/>
    <cellStyle name="SAPBEXfilterItem" xfId="39"/>
    <cellStyle name="SAPBEXfilterText" xfId="40"/>
    <cellStyle name="SAPBEXformats" xfId="41"/>
    <cellStyle name="SAPBEXheaderItem" xfId="42"/>
    <cellStyle name="SAPBEXheaderText" xfId="43"/>
    <cellStyle name="SAPBEXHLevel0" xfId="44"/>
    <cellStyle name="SAPBEXHLevel0X" xfId="45"/>
    <cellStyle name="SAPBEXHLevel1" xfId="46"/>
    <cellStyle name="SAPBEXHLevel1X" xfId="47"/>
    <cellStyle name="SAPBEXHLevel2" xfId="48"/>
    <cellStyle name="SAPBEXHLevel2X" xfId="49"/>
    <cellStyle name="SAPBEXHLevel3" xfId="50"/>
    <cellStyle name="SAPBEXHLevel3X" xfId="51"/>
    <cellStyle name="SAPBEXinputData" xfId="52"/>
    <cellStyle name="SAPBEXItemHeader" xfId="53"/>
    <cellStyle name="SAPBEXresData" xfId="54"/>
    <cellStyle name="SAPBEXresDataEmph" xfId="55"/>
    <cellStyle name="SAPBEXresItem" xfId="56"/>
    <cellStyle name="SAPBEXresItemX" xfId="57"/>
    <cellStyle name="SAPBEXstdData" xfId="58"/>
    <cellStyle name="SAPBEXstdDataEmph" xfId="59"/>
    <cellStyle name="SAPBEXstdItem" xfId="60"/>
    <cellStyle name="SAPBEXstdItemX" xfId="61"/>
    <cellStyle name="SAPBEXtitle" xfId="62"/>
    <cellStyle name="SAPBEXunassignedItem" xfId="63"/>
    <cellStyle name="SAPBEXundefined" xfId="64"/>
    <cellStyle name="Sheet Title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tabSelected="1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18" sqref="E18"/>
    </sheetView>
  </sheetViews>
  <sheetFormatPr defaultRowHeight="15" x14ac:dyDescent="0.25"/>
  <cols>
    <col min="1" max="1" width="14.85546875" customWidth="1"/>
    <col min="2" max="2" width="48.85546875" customWidth="1"/>
    <col min="3" max="7" width="12.7109375" customWidth="1"/>
  </cols>
  <sheetData>
    <row r="1" spans="1:8" s="5" customFormat="1" ht="15.75" x14ac:dyDescent="0.25">
      <c r="A1" s="15" t="s">
        <v>48</v>
      </c>
      <c r="B1" s="15" t="s">
        <v>65</v>
      </c>
    </row>
    <row r="2" spans="1:8" s="5" customFormat="1" ht="12" customHeight="1" x14ac:dyDescent="0.25">
      <c r="A2" s="15"/>
      <c r="B2" s="15"/>
    </row>
    <row r="3" spans="1:8" ht="23.25" x14ac:dyDescent="0.35">
      <c r="A3" s="28" t="s">
        <v>45</v>
      </c>
      <c r="B3" s="28"/>
      <c r="C3" s="28"/>
      <c r="D3" s="28"/>
      <c r="E3" s="28"/>
      <c r="F3" s="28"/>
      <c r="G3" s="28"/>
    </row>
    <row r="4" spans="1:8" ht="13.5" customHeight="1" x14ac:dyDescent="0.35">
      <c r="A4" s="1"/>
      <c r="B4" s="1"/>
      <c r="C4" s="26"/>
      <c r="D4" s="1"/>
      <c r="E4" s="26"/>
      <c r="F4" s="1"/>
      <c r="G4" s="1"/>
    </row>
    <row r="5" spans="1:8" x14ac:dyDescent="0.25">
      <c r="C5" s="10" t="s">
        <v>47</v>
      </c>
      <c r="D5" s="10" t="s">
        <v>47</v>
      </c>
      <c r="E5" s="10" t="s">
        <v>47</v>
      </c>
      <c r="F5" s="10" t="s">
        <v>47</v>
      </c>
      <c r="G5" s="10" t="s">
        <v>47</v>
      </c>
    </row>
    <row r="6" spans="1:8" s="5" customFormat="1" ht="45" x14ac:dyDescent="0.25">
      <c r="A6" s="3" t="s">
        <v>0</v>
      </c>
      <c r="B6" s="3" t="s">
        <v>0</v>
      </c>
      <c r="C6" s="4" t="s">
        <v>70</v>
      </c>
      <c r="D6" s="4" t="s">
        <v>69</v>
      </c>
      <c r="E6" s="4" t="s">
        <v>67</v>
      </c>
      <c r="F6" s="4" t="s">
        <v>46</v>
      </c>
      <c r="G6" s="4" t="s">
        <v>68</v>
      </c>
    </row>
    <row r="7" spans="1:8" s="5" customFormat="1" x14ac:dyDescent="0.25">
      <c r="A7" s="13" t="s">
        <v>1</v>
      </c>
      <c r="B7" s="12" t="s">
        <v>2</v>
      </c>
      <c r="C7" s="11"/>
      <c r="D7" s="11"/>
      <c r="E7" s="11"/>
      <c r="F7" s="11"/>
      <c r="G7" s="11"/>
    </row>
    <row r="8" spans="1:8" s="5" customFormat="1" x14ac:dyDescent="0.25">
      <c r="A8" s="9" t="s">
        <v>29</v>
      </c>
      <c r="B8" s="8" t="s">
        <v>30</v>
      </c>
      <c r="C8" s="11"/>
      <c r="D8" s="11"/>
      <c r="E8" s="11"/>
      <c r="F8" s="11"/>
      <c r="G8" s="11"/>
    </row>
    <row r="9" spans="1:8" s="2" customFormat="1" x14ac:dyDescent="0.25">
      <c r="A9" s="7" t="s">
        <v>27</v>
      </c>
      <c r="B9" s="6" t="s">
        <v>66</v>
      </c>
      <c r="C9" s="14">
        <f>+C10+C17+C27+C57</f>
        <v>10451628.163514499</v>
      </c>
      <c r="D9" s="14">
        <f t="shared" ref="D9:G9" si="0">+D10+D17+D27+D57</f>
        <v>11114362</v>
      </c>
      <c r="E9" s="14">
        <f t="shared" si="0"/>
        <v>11786044</v>
      </c>
      <c r="F9" s="14">
        <f t="shared" si="0"/>
        <v>10840332</v>
      </c>
      <c r="G9" s="14">
        <f t="shared" si="0"/>
        <v>10497925</v>
      </c>
    </row>
    <row r="10" spans="1:8" x14ac:dyDescent="0.25">
      <c r="A10" s="19" t="s">
        <v>31</v>
      </c>
      <c r="B10" s="18" t="s">
        <v>32</v>
      </c>
      <c r="C10" s="17">
        <f>C11</f>
        <v>6419741.588692016</v>
      </c>
      <c r="D10" s="17">
        <f t="shared" ref="D10:G12" si="1">D11</f>
        <v>7404611</v>
      </c>
      <c r="E10" s="17">
        <f t="shared" si="1"/>
        <v>8190843</v>
      </c>
      <c r="F10" s="17">
        <f t="shared" si="1"/>
        <v>8213241</v>
      </c>
      <c r="G10" s="17">
        <f t="shared" si="1"/>
        <v>8217571</v>
      </c>
    </row>
    <row r="11" spans="1:8" x14ac:dyDescent="0.25">
      <c r="A11" s="20" t="s">
        <v>19</v>
      </c>
      <c r="B11" s="18" t="s">
        <v>20</v>
      </c>
      <c r="C11" s="17">
        <f>C12</f>
        <v>6419741.588692016</v>
      </c>
      <c r="D11" s="17">
        <f t="shared" si="1"/>
        <v>7404611</v>
      </c>
      <c r="E11" s="17">
        <f t="shared" si="1"/>
        <v>8190843</v>
      </c>
      <c r="F11" s="17">
        <f t="shared" si="1"/>
        <v>8213241</v>
      </c>
      <c r="G11" s="17">
        <f t="shared" si="1"/>
        <v>8217571</v>
      </c>
    </row>
    <row r="12" spans="1:8" x14ac:dyDescent="0.25">
      <c r="A12" s="21" t="s">
        <v>49</v>
      </c>
      <c r="B12" s="18" t="s">
        <v>50</v>
      </c>
      <c r="C12" s="17">
        <f>C13</f>
        <v>6419741.588692016</v>
      </c>
      <c r="D12" s="17">
        <f t="shared" si="1"/>
        <v>7404611</v>
      </c>
      <c r="E12" s="17">
        <f t="shared" si="1"/>
        <v>8190843</v>
      </c>
      <c r="F12" s="17">
        <f t="shared" si="1"/>
        <v>8213241</v>
      </c>
      <c r="G12" s="17">
        <f t="shared" si="1"/>
        <v>8217571</v>
      </c>
    </row>
    <row r="13" spans="1:8" x14ac:dyDescent="0.25">
      <c r="A13" s="22" t="s">
        <v>3</v>
      </c>
      <c r="B13" s="18" t="s">
        <v>4</v>
      </c>
      <c r="C13" s="17">
        <f>C14+C15+C16</f>
        <v>6419741.588692016</v>
      </c>
      <c r="D13" s="17">
        <f t="shared" ref="D13:G13" si="2">D14+D15+D16</f>
        <v>7404611</v>
      </c>
      <c r="E13" s="17">
        <f t="shared" si="2"/>
        <v>8190843</v>
      </c>
      <c r="F13" s="17">
        <f t="shared" si="2"/>
        <v>8213241</v>
      </c>
      <c r="G13" s="17">
        <f t="shared" si="2"/>
        <v>8217571</v>
      </c>
    </row>
    <row r="14" spans="1:8" x14ac:dyDescent="0.25">
      <c r="A14" s="23" t="s">
        <v>7</v>
      </c>
      <c r="B14" s="18" t="s">
        <v>8</v>
      </c>
      <c r="C14" s="16">
        <f>(38641710+1240497+46006+6343396)/7.5345</f>
        <v>6141297.8963434864</v>
      </c>
      <c r="D14" s="16">
        <v>7018408</v>
      </c>
      <c r="E14" s="16">
        <f>6514168+13384+192533+6954+1064699</f>
        <v>7791738</v>
      </c>
      <c r="F14" s="16">
        <f>6538273+13384+190826+6954+1064699</f>
        <v>7814136</v>
      </c>
      <c r="G14" s="16">
        <f>6542603+13384+190826+6954+1064699</f>
        <v>7818466</v>
      </c>
    </row>
    <row r="15" spans="1:8" x14ac:dyDescent="0.25">
      <c r="A15" s="23" t="s">
        <v>5</v>
      </c>
      <c r="B15" s="18" t="s">
        <v>6</v>
      </c>
      <c r="C15" s="16">
        <f>(626924+81450+89300)/7.5345</f>
        <v>105869.53347932841</v>
      </c>
      <c r="D15" s="16">
        <v>120757</v>
      </c>
      <c r="E15" s="16">
        <f>119878+15927+13300</f>
        <v>149105</v>
      </c>
      <c r="F15" s="16">
        <v>149105</v>
      </c>
      <c r="G15" s="16">
        <v>149105</v>
      </c>
    </row>
    <row r="16" spans="1:8" x14ac:dyDescent="0.25">
      <c r="A16" s="23">
        <v>38</v>
      </c>
      <c r="B16" s="18" t="s">
        <v>22</v>
      </c>
      <c r="C16" s="16">
        <f>(1067147+233113)/7.5345</f>
        <v>172574.15886920167</v>
      </c>
      <c r="D16" s="16">
        <v>265446</v>
      </c>
      <c r="E16" s="16">
        <v>250000</v>
      </c>
      <c r="F16" s="16">
        <v>250000</v>
      </c>
      <c r="G16" s="16">
        <v>250000</v>
      </c>
      <c r="H16" s="25"/>
    </row>
    <row r="17" spans="1:7" x14ac:dyDescent="0.25">
      <c r="A17" s="19" t="s">
        <v>33</v>
      </c>
      <c r="B17" s="18" t="s">
        <v>34</v>
      </c>
      <c r="C17" s="17">
        <f>C18</f>
        <v>901713.1860110159</v>
      </c>
      <c r="D17" s="17">
        <f t="shared" ref="D17:G18" si="3">D18</f>
        <v>736816</v>
      </c>
      <c r="E17" s="17">
        <f t="shared" si="3"/>
        <v>735101</v>
      </c>
      <c r="F17" s="17">
        <f t="shared" si="3"/>
        <v>735101</v>
      </c>
      <c r="G17" s="17">
        <f t="shared" si="3"/>
        <v>735101</v>
      </c>
    </row>
    <row r="18" spans="1:7" x14ac:dyDescent="0.25">
      <c r="A18" s="20" t="s">
        <v>19</v>
      </c>
      <c r="B18" s="18" t="s">
        <v>20</v>
      </c>
      <c r="C18" s="17">
        <f>C19</f>
        <v>901713.1860110159</v>
      </c>
      <c r="D18" s="17">
        <f t="shared" si="3"/>
        <v>736816</v>
      </c>
      <c r="E18" s="17">
        <f t="shared" si="3"/>
        <v>735101</v>
      </c>
      <c r="F18" s="17">
        <f t="shared" si="3"/>
        <v>735101</v>
      </c>
      <c r="G18" s="17">
        <f t="shared" si="3"/>
        <v>735101</v>
      </c>
    </row>
    <row r="19" spans="1:7" x14ac:dyDescent="0.25">
      <c r="A19" s="21" t="s">
        <v>49</v>
      </c>
      <c r="B19" s="18" t="s">
        <v>50</v>
      </c>
      <c r="C19" s="17">
        <f>C20+C25</f>
        <v>901713.1860110159</v>
      </c>
      <c r="D19" s="17">
        <f t="shared" ref="D19:G19" si="4">D20+D25</f>
        <v>736816</v>
      </c>
      <c r="E19" s="17">
        <f t="shared" si="4"/>
        <v>735101</v>
      </c>
      <c r="F19" s="17">
        <f t="shared" si="4"/>
        <v>735101</v>
      </c>
      <c r="G19" s="17">
        <f t="shared" si="4"/>
        <v>735101</v>
      </c>
    </row>
    <row r="20" spans="1:7" x14ac:dyDescent="0.25">
      <c r="A20" s="22" t="s">
        <v>3</v>
      </c>
      <c r="B20" s="18" t="s">
        <v>4</v>
      </c>
      <c r="C20" s="17">
        <f>C21+C22+C23+C24</f>
        <v>862850.62047912925</v>
      </c>
      <c r="D20" s="17">
        <f t="shared" ref="D20:G20" si="5">D21+D22+D23+D24</f>
        <v>714902</v>
      </c>
      <c r="E20" s="17">
        <f t="shared" si="5"/>
        <v>715181</v>
      </c>
      <c r="F20" s="17">
        <f t="shared" si="5"/>
        <v>715181</v>
      </c>
      <c r="G20" s="17">
        <f t="shared" si="5"/>
        <v>715181</v>
      </c>
    </row>
    <row r="21" spans="1:7" x14ac:dyDescent="0.25">
      <c r="A21" s="27">
        <v>31</v>
      </c>
      <c r="B21" s="18" t="s">
        <v>8</v>
      </c>
      <c r="C21" s="24">
        <f>(485656+411182+80133)/7.5345</f>
        <v>129666.33485964562</v>
      </c>
      <c r="D21" s="24">
        <v>76593</v>
      </c>
      <c r="E21" s="24">
        <v>81550</v>
      </c>
      <c r="F21" s="24">
        <v>81550</v>
      </c>
      <c r="G21" s="24">
        <v>81550</v>
      </c>
    </row>
    <row r="22" spans="1:7" x14ac:dyDescent="0.25">
      <c r="A22" s="23" t="s">
        <v>5</v>
      </c>
      <c r="B22" s="18" t="s">
        <v>6</v>
      </c>
      <c r="C22" s="16">
        <f>(6274599-797674-155792)/7.5345</f>
        <v>706235.71570774436</v>
      </c>
      <c r="D22" s="16">
        <v>618038</v>
      </c>
      <c r="E22" s="16">
        <f>613850-4499</f>
        <v>609351</v>
      </c>
      <c r="F22" s="16">
        <f>613850-4499</f>
        <v>609351</v>
      </c>
      <c r="G22" s="16">
        <v>609351</v>
      </c>
    </row>
    <row r="23" spans="1:7" x14ac:dyDescent="0.25">
      <c r="A23" s="23">
        <v>34</v>
      </c>
      <c r="B23" s="18" t="s">
        <v>10</v>
      </c>
      <c r="C23" s="16">
        <f>(40166-22)/7.5345</f>
        <v>5328.0244209967477</v>
      </c>
      <c r="D23" s="16">
        <v>548</v>
      </c>
      <c r="E23" s="16">
        <v>4550</v>
      </c>
      <c r="F23" s="16">
        <v>4550</v>
      </c>
      <c r="G23" s="16">
        <v>4550</v>
      </c>
    </row>
    <row r="24" spans="1:7" x14ac:dyDescent="0.25">
      <c r="A24" s="23">
        <v>37</v>
      </c>
      <c r="B24" s="18" t="s">
        <v>12</v>
      </c>
      <c r="C24" s="16">
        <f>(203698-40798)/7.5345</f>
        <v>21620.545490742585</v>
      </c>
      <c r="D24" s="16">
        <v>19723</v>
      </c>
      <c r="E24" s="16">
        <v>19730</v>
      </c>
      <c r="F24" s="16">
        <v>19730</v>
      </c>
      <c r="G24" s="16">
        <v>19730</v>
      </c>
    </row>
    <row r="25" spans="1:7" x14ac:dyDescent="0.25">
      <c r="A25" s="23">
        <v>4</v>
      </c>
      <c r="B25" s="18" t="s">
        <v>14</v>
      </c>
      <c r="C25" s="16">
        <f>C26</f>
        <v>38862.565531886656</v>
      </c>
      <c r="D25" s="16">
        <f t="shared" ref="D25:G25" si="6">D26</f>
        <v>21914</v>
      </c>
      <c r="E25" s="16">
        <f t="shared" si="6"/>
        <v>19920</v>
      </c>
      <c r="F25" s="16">
        <f t="shared" si="6"/>
        <v>19920</v>
      </c>
      <c r="G25" s="16">
        <f t="shared" si="6"/>
        <v>19920</v>
      </c>
    </row>
    <row r="26" spans="1:7" x14ac:dyDescent="0.25">
      <c r="A26" s="23">
        <v>42</v>
      </c>
      <c r="B26" s="18" t="s">
        <v>16</v>
      </c>
      <c r="C26" s="16">
        <f>(328011-35201)/7.5345</f>
        <v>38862.565531886656</v>
      </c>
      <c r="D26" s="16">
        <v>21914</v>
      </c>
      <c r="E26" s="16">
        <v>19920</v>
      </c>
      <c r="F26" s="16">
        <v>19920</v>
      </c>
      <c r="G26" s="16">
        <v>19920</v>
      </c>
    </row>
    <row r="27" spans="1:7" x14ac:dyDescent="0.25">
      <c r="A27" s="19" t="s">
        <v>36</v>
      </c>
      <c r="B27" s="18" t="s">
        <v>37</v>
      </c>
      <c r="C27" s="17">
        <f>C28</f>
        <v>1391364.236910213</v>
      </c>
      <c r="D27" s="17">
        <f t="shared" ref="D27:G27" si="7">D28</f>
        <v>1786715</v>
      </c>
      <c r="E27" s="17">
        <f t="shared" si="7"/>
        <v>1461528</v>
      </c>
      <c r="F27" s="17">
        <f t="shared" si="7"/>
        <v>538588</v>
      </c>
      <c r="G27" s="17">
        <f t="shared" si="7"/>
        <v>210632</v>
      </c>
    </row>
    <row r="28" spans="1:7" x14ac:dyDescent="0.25">
      <c r="A28" s="20" t="s">
        <v>19</v>
      </c>
      <c r="B28" s="18" t="s">
        <v>20</v>
      </c>
      <c r="C28" s="17">
        <f>C29+C39+C50</f>
        <v>1391364.236910213</v>
      </c>
      <c r="D28" s="17">
        <f t="shared" ref="D28:G28" si="8">D29+D39+D50</f>
        <v>1786715</v>
      </c>
      <c r="E28" s="17">
        <f t="shared" si="8"/>
        <v>1461528</v>
      </c>
      <c r="F28" s="17">
        <f t="shared" si="8"/>
        <v>538588</v>
      </c>
      <c r="G28" s="17">
        <f t="shared" si="8"/>
        <v>210632</v>
      </c>
    </row>
    <row r="29" spans="1:7" x14ac:dyDescent="0.25">
      <c r="A29" s="21" t="s">
        <v>38</v>
      </c>
      <c r="B29" s="18" t="s">
        <v>51</v>
      </c>
      <c r="C29" s="17">
        <f>C30+C37</f>
        <v>301204.1940407459</v>
      </c>
      <c r="D29" s="17">
        <f t="shared" ref="D29:G29" si="9">D30+D37</f>
        <v>715113</v>
      </c>
      <c r="E29" s="17">
        <f t="shared" si="9"/>
        <v>650089</v>
      </c>
      <c r="F29" s="17">
        <f t="shared" si="9"/>
        <v>301737</v>
      </c>
      <c r="G29" s="17">
        <f t="shared" si="9"/>
        <v>150000</v>
      </c>
    </row>
    <row r="30" spans="1:7" x14ac:dyDescent="0.25">
      <c r="A30" s="22" t="s">
        <v>3</v>
      </c>
      <c r="B30" s="18" t="s">
        <v>4</v>
      </c>
      <c r="C30" s="17">
        <f>C31+C32+C33+C34+C35</f>
        <v>265698.98467051564</v>
      </c>
      <c r="D30" s="17">
        <f t="shared" ref="D30" si="10">D31+D32+D33+D34+D35</f>
        <v>606113</v>
      </c>
      <c r="E30" s="17">
        <f>E31+E32+E33+E34+E35+E36</f>
        <v>559089</v>
      </c>
      <c r="F30" s="17">
        <f t="shared" ref="F30:G30" si="11">F31+F32+F33+F34+F35+F36</f>
        <v>231737</v>
      </c>
      <c r="G30" s="17">
        <f t="shared" si="11"/>
        <v>80000</v>
      </c>
    </row>
    <row r="31" spans="1:7" x14ac:dyDescent="0.25">
      <c r="A31" s="23" t="s">
        <v>7</v>
      </c>
      <c r="B31" s="18" t="s">
        <v>8</v>
      </c>
      <c r="C31" s="16">
        <f>528924/7.5345</f>
        <v>70200.278717897672</v>
      </c>
      <c r="D31" s="16">
        <v>237577</v>
      </c>
      <c r="E31" s="16">
        <v>183009</v>
      </c>
      <c r="F31" s="16">
        <v>120692</v>
      </c>
      <c r="G31" s="16">
        <v>60000</v>
      </c>
    </row>
    <row r="32" spans="1:7" x14ac:dyDescent="0.25">
      <c r="A32" s="23" t="s">
        <v>5</v>
      </c>
      <c r="B32" s="18" t="s">
        <v>6</v>
      </c>
      <c r="C32" s="16">
        <f>757125/7.5345</f>
        <v>100487.75632092374</v>
      </c>
      <c r="D32" s="16">
        <v>87656</v>
      </c>
      <c r="E32" s="16">
        <v>65560</v>
      </c>
      <c r="F32" s="16">
        <v>34116</v>
      </c>
      <c r="G32" s="16">
        <v>20000</v>
      </c>
    </row>
    <row r="33" spans="1:7" x14ac:dyDescent="0.25">
      <c r="A33" s="23">
        <v>34</v>
      </c>
      <c r="B33" s="18" t="s">
        <v>10</v>
      </c>
      <c r="C33" s="16">
        <f>44822/7.5345</f>
        <v>5948.9017187603686</v>
      </c>
      <c r="D33" s="16"/>
      <c r="E33" s="16"/>
      <c r="F33" s="16"/>
      <c r="G33" s="16"/>
    </row>
    <row r="34" spans="1:7" x14ac:dyDescent="0.25">
      <c r="A34" s="23">
        <v>36</v>
      </c>
      <c r="B34" s="18" t="s">
        <v>64</v>
      </c>
      <c r="C34" s="16">
        <f>645038/7.5345</f>
        <v>85611.25489415355</v>
      </c>
      <c r="D34" s="16">
        <v>280880</v>
      </c>
      <c r="E34" s="16">
        <v>260417</v>
      </c>
      <c r="F34" s="16">
        <v>64403</v>
      </c>
      <c r="G34" s="16">
        <v>0</v>
      </c>
    </row>
    <row r="35" spans="1:7" x14ac:dyDescent="0.25">
      <c r="A35" s="23">
        <v>37</v>
      </c>
      <c r="B35" s="18" t="s">
        <v>12</v>
      </c>
      <c r="C35" s="16">
        <f>26000/7.5345</f>
        <v>3450.7930187802772</v>
      </c>
      <c r="D35" s="16"/>
      <c r="E35" s="16"/>
      <c r="F35" s="16"/>
      <c r="G35" s="16"/>
    </row>
    <row r="36" spans="1:7" x14ac:dyDescent="0.25">
      <c r="A36" s="23">
        <v>38</v>
      </c>
      <c r="B36" s="18" t="s">
        <v>22</v>
      </c>
      <c r="C36" s="16">
        <f>26000/7.5345</f>
        <v>3450.7930187802772</v>
      </c>
      <c r="D36" s="16"/>
      <c r="E36" s="16">
        <v>50103</v>
      </c>
      <c r="F36" s="16">
        <v>12526</v>
      </c>
      <c r="G36" s="16">
        <v>0</v>
      </c>
    </row>
    <row r="37" spans="1:7" x14ac:dyDescent="0.25">
      <c r="A37" s="23">
        <v>4</v>
      </c>
      <c r="B37" s="18" t="s">
        <v>14</v>
      </c>
      <c r="C37" s="16">
        <f>C38</f>
        <v>35505.209370230274</v>
      </c>
      <c r="D37" s="16">
        <f t="shared" ref="D37:G37" si="12">D38</f>
        <v>109000</v>
      </c>
      <c r="E37" s="16">
        <f t="shared" si="12"/>
        <v>91000</v>
      </c>
      <c r="F37" s="16">
        <f t="shared" si="12"/>
        <v>70000</v>
      </c>
      <c r="G37" s="16">
        <f t="shared" si="12"/>
        <v>70000</v>
      </c>
    </row>
    <row r="38" spans="1:7" x14ac:dyDescent="0.25">
      <c r="A38" s="23">
        <v>42</v>
      </c>
      <c r="B38" s="18" t="s">
        <v>16</v>
      </c>
      <c r="C38" s="16">
        <f>267514/7.5345</f>
        <v>35505.209370230274</v>
      </c>
      <c r="D38" s="16">
        <v>109000</v>
      </c>
      <c r="E38" s="16">
        <v>91000</v>
      </c>
      <c r="F38" s="16">
        <v>70000</v>
      </c>
      <c r="G38" s="16">
        <v>70000</v>
      </c>
    </row>
    <row r="39" spans="1:7" x14ac:dyDescent="0.25">
      <c r="A39" s="21" t="s">
        <v>53</v>
      </c>
      <c r="B39" s="18" t="s">
        <v>54</v>
      </c>
      <c r="C39" s="17">
        <f>C40+C48</f>
        <v>1014894</v>
      </c>
      <c r="D39" s="17">
        <f t="shared" ref="D39:G39" si="13">D40+D48</f>
        <v>943225</v>
      </c>
      <c r="E39" s="17">
        <f t="shared" si="13"/>
        <v>811439</v>
      </c>
      <c r="F39" s="17">
        <f t="shared" si="13"/>
        <v>236851</v>
      </c>
      <c r="G39" s="17">
        <f t="shared" si="13"/>
        <v>60632</v>
      </c>
    </row>
    <row r="40" spans="1:7" x14ac:dyDescent="0.25">
      <c r="A40" s="22" t="s">
        <v>3</v>
      </c>
      <c r="B40" s="18" t="s">
        <v>4</v>
      </c>
      <c r="C40" s="17">
        <f>C41+C42+C43+C44+C45+C46+C47</f>
        <v>982364</v>
      </c>
      <c r="D40" s="17">
        <f t="shared" ref="D40:G40" si="14">D41+D42+D44+D45+D46+D47</f>
        <v>943225</v>
      </c>
      <c r="E40" s="17">
        <f t="shared" si="14"/>
        <v>798739</v>
      </c>
      <c r="F40" s="17">
        <f t="shared" si="14"/>
        <v>236501</v>
      </c>
      <c r="G40" s="17">
        <f t="shared" si="14"/>
        <v>42096</v>
      </c>
    </row>
    <row r="41" spans="1:7" x14ac:dyDescent="0.25">
      <c r="A41" s="23" t="s">
        <v>7</v>
      </c>
      <c r="B41" s="18" t="s">
        <v>8</v>
      </c>
      <c r="C41" s="16">
        <v>126564</v>
      </c>
      <c r="D41" s="16">
        <v>237970</v>
      </c>
      <c r="E41" s="16">
        <v>216192</v>
      </c>
      <c r="F41" s="16">
        <f>74290-39746</f>
        <v>34544</v>
      </c>
      <c r="G41" s="16">
        <v>39746</v>
      </c>
    </row>
    <row r="42" spans="1:7" x14ac:dyDescent="0.25">
      <c r="A42" s="23" t="s">
        <v>5</v>
      </c>
      <c r="B42" s="18" t="s">
        <v>6</v>
      </c>
      <c r="C42" s="16">
        <v>239737</v>
      </c>
      <c r="D42" s="16">
        <v>316775</v>
      </c>
      <c r="E42" s="16">
        <v>171374</v>
      </c>
      <c r="F42" s="16">
        <v>102025</v>
      </c>
      <c r="G42" s="16">
        <v>2350</v>
      </c>
    </row>
    <row r="43" spans="1:7" x14ac:dyDescent="0.25">
      <c r="A43" s="23">
        <v>34</v>
      </c>
      <c r="B43" s="18" t="s">
        <v>10</v>
      </c>
      <c r="C43" s="16">
        <v>717</v>
      </c>
      <c r="D43" s="16"/>
      <c r="E43" s="16"/>
      <c r="F43" s="16"/>
      <c r="G43" s="16"/>
    </row>
    <row r="44" spans="1:7" x14ac:dyDescent="0.25">
      <c r="A44" s="23">
        <v>35</v>
      </c>
      <c r="B44" s="18" t="s">
        <v>23</v>
      </c>
      <c r="C44" s="16">
        <v>1809</v>
      </c>
      <c r="D44" s="16"/>
      <c r="E44" s="16">
        <v>6859</v>
      </c>
      <c r="F44" s="16">
        <v>0</v>
      </c>
      <c r="G44" s="16">
        <v>0</v>
      </c>
    </row>
    <row r="45" spans="1:7" x14ac:dyDescent="0.25">
      <c r="A45" s="23">
        <v>36</v>
      </c>
      <c r="B45" s="18" t="s">
        <v>64</v>
      </c>
      <c r="C45" s="16">
        <v>486392</v>
      </c>
      <c r="D45" s="16">
        <v>244580</v>
      </c>
      <c r="E45" s="16">
        <v>167229</v>
      </c>
      <c r="F45" s="16">
        <v>0</v>
      </c>
      <c r="G45" s="16">
        <v>0</v>
      </c>
    </row>
    <row r="46" spans="1:7" x14ac:dyDescent="0.25">
      <c r="A46" s="23">
        <v>37</v>
      </c>
      <c r="B46" s="18" t="s">
        <v>12</v>
      </c>
      <c r="C46" s="16">
        <v>125840</v>
      </c>
      <c r="D46" s="16">
        <v>143900</v>
      </c>
      <c r="E46" s="16">
        <v>228913</v>
      </c>
      <c r="F46" s="16">
        <v>99932</v>
      </c>
      <c r="G46" s="16">
        <v>0</v>
      </c>
    </row>
    <row r="47" spans="1:7" x14ac:dyDescent="0.25">
      <c r="A47" s="23">
        <v>38</v>
      </c>
      <c r="B47" s="18" t="s">
        <v>22</v>
      </c>
      <c r="C47" s="16">
        <v>1305</v>
      </c>
      <c r="D47" s="16"/>
      <c r="E47" s="16">
        <v>8172</v>
      </c>
      <c r="F47" s="16">
        <v>0</v>
      </c>
      <c r="G47" s="16">
        <v>0</v>
      </c>
    </row>
    <row r="48" spans="1:7" x14ac:dyDescent="0.25">
      <c r="A48" s="22" t="s">
        <v>13</v>
      </c>
      <c r="B48" s="18" t="s">
        <v>14</v>
      </c>
      <c r="C48" s="17">
        <f>C49</f>
        <v>32530</v>
      </c>
      <c r="D48" s="17"/>
      <c r="E48" s="17">
        <f>E49</f>
        <v>12700</v>
      </c>
      <c r="F48" s="17">
        <f t="shared" ref="F48:G48" si="15">F49</f>
        <v>350</v>
      </c>
      <c r="G48" s="17">
        <f t="shared" si="15"/>
        <v>18536</v>
      </c>
    </row>
    <row r="49" spans="1:8" x14ac:dyDescent="0.25">
      <c r="A49" s="23" t="s">
        <v>15</v>
      </c>
      <c r="B49" s="18" t="s">
        <v>16</v>
      </c>
      <c r="C49" s="16">
        <v>32530</v>
      </c>
      <c r="D49" s="16"/>
      <c r="E49" s="16">
        <v>12700</v>
      </c>
      <c r="F49" s="16">
        <v>350</v>
      </c>
      <c r="G49" s="16">
        <v>18536</v>
      </c>
    </row>
    <row r="50" spans="1:8" x14ac:dyDescent="0.25">
      <c r="A50" s="21" t="s">
        <v>62</v>
      </c>
      <c r="B50" s="18" t="s">
        <v>63</v>
      </c>
      <c r="C50" s="17">
        <f>C51+C55</f>
        <v>75266.042869467114</v>
      </c>
      <c r="D50" s="17">
        <f t="shared" ref="D50:G50" si="16">D51+D55</f>
        <v>128377</v>
      </c>
      <c r="E50" s="17">
        <f t="shared" si="16"/>
        <v>0</v>
      </c>
      <c r="F50" s="17">
        <f t="shared" si="16"/>
        <v>0</v>
      </c>
      <c r="G50" s="17">
        <f t="shared" si="16"/>
        <v>0</v>
      </c>
    </row>
    <row r="51" spans="1:8" x14ac:dyDescent="0.25">
      <c r="A51" s="22" t="s">
        <v>3</v>
      </c>
      <c r="B51" s="18" t="s">
        <v>4</v>
      </c>
      <c r="C51" s="17">
        <f>C52+C53+C54</f>
        <v>43542.902647820025</v>
      </c>
      <c r="D51" s="17">
        <f t="shared" ref="D51:G51" si="17">D52+D53+D54</f>
        <v>128377</v>
      </c>
      <c r="E51" s="17">
        <f t="shared" si="17"/>
        <v>0</v>
      </c>
      <c r="F51" s="17">
        <f t="shared" si="17"/>
        <v>0</v>
      </c>
      <c r="G51" s="17">
        <f t="shared" si="17"/>
        <v>0</v>
      </c>
    </row>
    <row r="52" spans="1:8" x14ac:dyDescent="0.25">
      <c r="A52" s="23" t="s">
        <v>7</v>
      </c>
      <c r="B52" s="18" t="s">
        <v>8</v>
      </c>
      <c r="C52" s="16">
        <f>189311/7.5345</f>
        <v>25125.88758378127</v>
      </c>
      <c r="D52" s="16">
        <v>101498</v>
      </c>
      <c r="E52" s="16"/>
      <c r="F52" s="16"/>
      <c r="G52" s="16"/>
    </row>
    <row r="53" spans="1:8" x14ac:dyDescent="0.25">
      <c r="A53" s="23" t="s">
        <v>5</v>
      </c>
      <c r="B53" s="18" t="s">
        <v>6</v>
      </c>
      <c r="C53" s="16">
        <f>138763/7.5345</f>
        <v>18417.015064038755</v>
      </c>
      <c r="D53" s="16">
        <v>26879</v>
      </c>
      <c r="E53" s="16"/>
      <c r="F53" s="16">
        <v>0</v>
      </c>
      <c r="G53" s="16"/>
    </row>
    <row r="54" spans="1:8" x14ac:dyDescent="0.25">
      <c r="A54" s="23">
        <v>34</v>
      </c>
      <c r="B54" s="18" t="s">
        <v>10</v>
      </c>
      <c r="C54" s="16"/>
      <c r="D54" s="16"/>
      <c r="E54" s="16"/>
      <c r="F54" s="16"/>
      <c r="G54" s="16"/>
    </row>
    <row r="55" spans="1:8" x14ac:dyDescent="0.25">
      <c r="A55" s="22" t="s">
        <v>13</v>
      </c>
      <c r="B55" s="18" t="s">
        <v>14</v>
      </c>
      <c r="C55" s="17">
        <f>C56</f>
        <v>31723.140221647089</v>
      </c>
      <c r="D55" s="17">
        <f t="shared" ref="D55:G55" si="18">D56</f>
        <v>0</v>
      </c>
      <c r="E55" s="17">
        <f t="shared" si="18"/>
        <v>0</v>
      </c>
      <c r="F55" s="17">
        <f t="shared" si="18"/>
        <v>0</v>
      </c>
      <c r="G55" s="17">
        <f t="shared" si="18"/>
        <v>0</v>
      </c>
    </row>
    <row r="56" spans="1:8" x14ac:dyDescent="0.25">
      <c r="A56" s="23">
        <v>42</v>
      </c>
      <c r="B56" s="18" t="s">
        <v>10</v>
      </c>
      <c r="C56" s="16">
        <f>239018/7.5345</f>
        <v>31723.140221647089</v>
      </c>
      <c r="D56" s="16"/>
      <c r="E56" s="16"/>
      <c r="F56" s="16"/>
      <c r="G56" s="16"/>
    </row>
    <row r="57" spans="1:8" x14ac:dyDescent="0.25">
      <c r="A57" s="19" t="s">
        <v>39</v>
      </c>
      <c r="B57" s="18" t="s">
        <v>40</v>
      </c>
      <c r="C57" s="17">
        <f>C58</f>
        <v>1738809.1519012542</v>
      </c>
      <c r="D57" s="17">
        <f t="shared" ref="D57:G57" si="19">D58</f>
        <v>1186220</v>
      </c>
      <c r="E57" s="17">
        <f t="shared" si="19"/>
        <v>1398572</v>
      </c>
      <c r="F57" s="17">
        <f t="shared" si="19"/>
        <v>1353402</v>
      </c>
      <c r="G57" s="17">
        <f t="shared" si="19"/>
        <v>1334621</v>
      </c>
    </row>
    <row r="58" spans="1:8" x14ac:dyDescent="0.25">
      <c r="A58" s="20" t="s">
        <v>19</v>
      </c>
      <c r="B58" s="18" t="s">
        <v>20</v>
      </c>
      <c r="C58" s="17">
        <f>C59+C69+C79+C88</f>
        <v>1738809.1519012542</v>
      </c>
      <c r="D58" s="17">
        <f t="shared" ref="D58:G58" si="20">D59+D69+D79+D88</f>
        <v>1186220</v>
      </c>
      <c r="E58" s="17">
        <f t="shared" si="20"/>
        <v>1398572</v>
      </c>
      <c r="F58" s="17">
        <f t="shared" si="20"/>
        <v>1353402</v>
      </c>
      <c r="G58" s="17">
        <f t="shared" si="20"/>
        <v>1334621</v>
      </c>
    </row>
    <row r="59" spans="1:8" x14ac:dyDescent="0.25">
      <c r="A59" s="21" t="s">
        <v>7</v>
      </c>
      <c r="B59" s="18" t="s">
        <v>61</v>
      </c>
      <c r="C59" s="17">
        <f>C60+C65</f>
        <v>741976.40586634807</v>
      </c>
      <c r="D59" s="17">
        <f>D60+D65</f>
        <v>610525</v>
      </c>
      <c r="E59" s="17">
        <f t="shared" ref="E59:G59" si="21">E60+E65</f>
        <v>800000</v>
      </c>
      <c r="F59" s="17">
        <f t="shared" si="21"/>
        <v>800000</v>
      </c>
      <c r="G59" s="17">
        <f t="shared" si="21"/>
        <v>800000</v>
      </c>
    </row>
    <row r="60" spans="1:8" x14ac:dyDescent="0.25">
      <c r="A60" s="22" t="s">
        <v>3</v>
      </c>
      <c r="B60" s="18" t="s">
        <v>4</v>
      </c>
      <c r="C60" s="17">
        <f>C61+C62+C63+C64</f>
        <v>581779.84338708606</v>
      </c>
      <c r="D60" s="17">
        <f t="shared" ref="D60:G60" si="22">D61+D62+D63+D64</f>
        <v>610525</v>
      </c>
      <c r="E60" s="17">
        <f t="shared" si="22"/>
        <v>792710</v>
      </c>
      <c r="F60" s="17">
        <f t="shared" si="22"/>
        <v>792710</v>
      </c>
      <c r="G60" s="17">
        <f t="shared" si="22"/>
        <v>792710</v>
      </c>
    </row>
    <row r="61" spans="1:8" x14ac:dyDescent="0.25">
      <c r="A61" s="23" t="s">
        <v>7</v>
      </c>
      <c r="B61" s="18" t="s">
        <v>8</v>
      </c>
      <c r="C61" s="16">
        <f>1737506/7.5345</f>
        <v>230606.67595726324</v>
      </c>
      <c r="D61" s="16">
        <v>229743</v>
      </c>
      <c r="E61" s="16">
        <v>248000</v>
      </c>
      <c r="F61" s="16">
        <v>248000</v>
      </c>
      <c r="G61" s="16">
        <v>248000</v>
      </c>
    </row>
    <row r="62" spans="1:8" x14ac:dyDescent="0.25">
      <c r="A62" s="23" t="s">
        <v>5</v>
      </c>
      <c r="B62" s="18" t="s">
        <v>6</v>
      </c>
      <c r="C62" s="16">
        <f>2479251.23/7.5345</f>
        <v>329053.18601101596</v>
      </c>
      <c r="D62" s="16">
        <v>376137</v>
      </c>
      <c r="E62" s="16">
        <v>531065</v>
      </c>
      <c r="F62" s="16">
        <v>531065</v>
      </c>
      <c r="G62" s="16">
        <v>531065</v>
      </c>
    </row>
    <row r="63" spans="1:8" x14ac:dyDescent="0.25">
      <c r="A63" s="23" t="s">
        <v>9</v>
      </c>
      <c r="B63" s="18" t="s">
        <v>10</v>
      </c>
      <c r="C63" s="16">
        <f>36763/7.5345</f>
        <v>4879.2886057468977</v>
      </c>
      <c r="D63" s="16">
        <v>4645</v>
      </c>
      <c r="E63" s="16">
        <v>4645</v>
      </c>
      <c r="F63" s="16">
        <v>4645</v>
      </c>
      <c r="G63" s="16">
        <v>4645</v>
      </c>
      <c r="H63" s="25"/>
    </row>
    <row r="64" spans="1:8" x14ac:dyDescent="0.25">
      <c r="A64" s="23" t="s">
        <v>11</v>
      </c>
      <c r="B64" s="18" t="s">
        <v>12</v>
      </c>
      <c r="C64" s="16">
        <f>129900/7.5345</f>
        <v>17240.692813059923</v>
      </c>
      <c r="D64" s="16">
        <v>0</v>
      </c>
      <c r="E64" s="16">
        <v>9000</v>
      </c>
      <c r="F64" s="16">
        <v>9000</v>
      </c>
      <c r="G64" s="16">
        <v>9000</v>
      </c>
    </row>
    <row r="65" spans="1:8" x14ac:dyDescent="0.25">
      <c r="A65" s="22" t="s">
        <v>13</v>
      </c>
      <c r="B65" s="18" t="s">
        <v>14</v>
      </c>
      <c r="C65" s="17">
        <f>C66+C67+C68</f>
        <v>160196.56247926204</v>
      </c>
      <c r="D65" s="17">
        <f t="shared" ref="D65:G65" si="23">D66+D67+D68</f>
        <v>0</v>
      </c>
      <c r="E65" s="17">
        <f t="shared" si="23"/>
        <v>7290</v>
      </c>
      <c r="F65" s="17">
        <f t="shared" si="23"/>
        <v>7290</v>
      </c>
      <c r="G65" s="17">
        <f t="shared" si="23"/>
        <v>7290</v>
      </c>
    </row>
    <row r="66" spans="1:8" x14ac:dyDescent="0.25">
      <c r="A66" s="23" t="s">
        <v>24</v>
      </c>
      <c r="B66" s="18" t="s">
        <v>25</v>
      </c>
      <c r="C66" s="16">
        <f>11827/7.5345</f>
        <v>1569.7126551197823</v>
      </c>
      <c r="D66" s="16"/>
      <c r="E66" s="16"/>
      <c r="F66" s="16"/>
      <c r="G66" s="16"/>
    </row>
    <row r="67" spans="1:8" x14ac:dyDescent="0.25">
      <c r="A67" s="23" t="s">
        <v>15</v>
      </c>
      <c r="B67" s="18" t="s">
        <v>16</v>
      </c>
      <c r="C67" s="16">
        <f>1195174/7.5345</f>
        <v>158626.84982414226</v>
      </c>
      <c r="D67" s="16"/>
      <c r="E67" s="16">
        <v>7290</v>
      </c>
      <c r="F67" s="16">
        <v>7290</v>
      </c>
      <c r="G67" s="16">
        <v>7290</v>
      </c>
    </row>
    <row r="68" spans="1:8" x14ac:dyDescent="0.25">
      <c r="A68" s="23" t="s">
        <v>17</v>
      </c>
      <c r="B68" s="18" t="s">
        <v>18</v>
      </c>
      <c r="C68" s="16"/>
      <c r="D68" s="16"/>
      <c r="E68" s="16"/>
      <c r="F68" s="16"/>
      <c r="G68" s="16"/>
    </row>
    <row r="69" spans="1:8" x14ac:dyDescent="0.25">
      <c r="A69" s="21" t="s">
        <v>35</v>
      </c>
      <c r="B69" s="18" t="s">
        <v>52</v>
      </c>
      <c r="C69" s="17">
        <f>C70+C76</f>
        <v>779191.84152896667</v>
      </c>
      <c r="D69" s="17">
        <f t="shared" ref="D69:G69" si="24">D70+D76</f>
        <v>523601</v>
      </c>
      <c r="E69" s="17">
        <f t="shared" si="24"/>
        <v>532000</v>
      </c>
      <c r="F69" s="17">
        <f t="shared" si="24"/>
        <v>532000</v>
      </c>
      <c r="G69" s="17">
        <f t="shared" si="24"/>
        <v>532000</v>
      </c>
    </row>
    <row r="70" spans="1:8" x14ac:dyDescent="0.25">
      <c r="A70" s="22" t="s">
        <v>3</v>
      </c>
      <c r="B70" s="18" t="s">
        <v>4</v>
      </c>
      <c r="C70" s="17">
        <f>C71+C72+C73+C74+C75</f>
        <v>775993.08912336582</v>
      </c>
      <c r="D70" s="17">
        <f t="shared" ref="D70:G70" si="25">D71+D72+D73+D74+D75</f>
        <v>523601</v>
      </c>
      <c r="E70" s="17">
        <f t="shared" si="25"/>
        <v>532000</v>
      </c>
      <c r="F70" s="17">
        <f t="shared" si="25"/>
        <v>532000</v>
      </c>
      <c r="G70" s="17">
        <f t="shared" si="25"/>
        <v>532000</v>
      </c>
    </row>
    <row r="71" spans="1:8" x14ac:dyDescent="0.25">
      <c r="A71" s="23" t="s">
        <v>7</v>
      </c>
      <c r="B71" s="18" t="s">
        <v>8</v>
      </c>
      <c r="C71" s="16">
        <f>1682213/7.5345</f>
        <v>223268.03371159334</v>
      </c>
      <c r="D71" s="16">
        <v>151304</v>
      </c>
      <c r="E71" s="16">
        <v>143252</v>
      </c>
      <c r="F71" s="16">
        <v>143252</v>
      </c>
      <c r="G71" s="16">
        <v>143252</v>
      </c>
    </row>
    <row r="72" spans="1:8" x14ac:dyDescent="0.25">
      <c r="A72" s="23" t="s">
        <v>5</v>
      </c>
      <c r="B72" s="18" t="s">
        <v>6</v>
      </c>
      <c r="C72" s="16">
        <f>4153943.93/7.5345</f>
        <v>551323.10438648879</v>
      </c>
      <c r="D72" s="16">
        <v>345752</v>
      </c>
      <c r="E72" s="16">
        <v>378748</v>
      </c>
      <c r="F72" s="16">
        <v>378748</v>
      </c>
      <c r="G72" s="16">
        <v>378748</v>
      </c>
    </row>
    <row r="73" spans="1:8" x14ac:dyDescent="0.25">
      <c r="A73" s="23" t="s">
        <v>9</v>
      </c>
      <c r="B73" s="18" t="s">
        <v>10</v>
      </c>
      <c r="C73" s="16">
        <f>3063/7.5345</f>
        <v>406.52996217399959</v>
      </c>
      <c r="D73" s="16">
        <v>0</v>
      </c>
      <c r="E73" s="16">
        <v>0</v>
      </c>
      <c r="F73" s="16">
        <v>0</v>
      </c>
      <c r="G73" s="16">
        <v>0</v>
      </c>
    </row>
    <row r="74" spans="1:8" x14ac:dyDescent="0.25">
      <c r="A74" s="23" t="s">
        <v>11</v>
      </c>
      <c r="B74" s="18" t="s">
        <v>12</v>
      </c>
      <c r="C74" s="16">
        <v>0</v>
      </c>
      <c r="D74" s="16">
        <v>26545</v>
      </c>
      <c r="E74" s="16">
        <v>10000</v>
      </c>
      <c r="F74" s="16">
        <v>10000</v>
      </c>
      <c r="G74" s="16">
        <v>10000</v>
      </c>
      <c r="H74" s="25"/>
    </row>
    <row r="75" spans="1:8" x14ac:dyDescent="0.25">
      <c r="A75" s="23" t="s">
        <v>21</v>
      </c>
      <c r="B75" s="18" t="s">
        <v>22</v>
      </c>
      <c r="C75" s="16">
        <f>7500/7.5345</f>
        <v>995.4210631096953</v>
      </c>
      <c r="D75" s="16"/>
      <c r="E75" s="16"/>
      <c r="F75" s="16"/>
      <c r="G75" s="16"/>
      <c r="H75" s="25"/>
    </row>
    <row r="76" spans="1:8" x14ac:dyDescent="0.25">
      <c r="A76" s="22" t="s">
        <v>13</v>
      </c>
      <c r="B76" s="18" t="s">
        <v>14</v>
      </c>
      <c r="C76" s="17">
        <f>C77+C78</f>
        <v>3198.7524056009024</v>
      </c>
      <c r="D76" s="17">
        <f t="shared" ref="D76:G76" si="26">D77+D78</f>
        <v>0</v>
      </c>
      <c r="E76" s="17">
        <f t="shared" si="26"/>
        <v>0</v>
      </c>
      <c r="F76" s="17">
        <f t="shared" si="26"/>
        <v>0</v>
      </c>
      <c r="G76" s="17">
        <f t="shared" si="26"/>
        <v>0</v>
      </c>
    </row>
    <row r="77" spans="1:8" x14ac:dyDescent="0.25">
      <c r="A77" s="23" t="s">
        <v>24</v>
      </c>
      <c r="B77" s="18" t="s">
        <v>25</v>
      </c>
      <c r="C77" s="16"/>
      <c r="D77" s="16"/>
      <c r="E77" s="16"/>
      <c r="F77" s="16"/>
      <c r="G77" s="16"/>
    </row>
    <row r="78" spans="1:8" x14ac:dyDescent="0.25">
      <c r="A78" s="23" t="s">
        <v>15</v>
      </c>
      <c r="B78" s="18" t="s">
        <v>16</v>
      </c>
      <c r="C78" s="16">
        <f>24101/7.5345</f>
        <v>3198.7524056009024</v>
      </c>
      <c r="D78" s="16"/>
      <c r="E78" s="16"/>
      <c r="F78" s="16"/>
      <c r="G78" s="16"/>
    </row>
    <row r="79" spans="1:8" x14ac:dyDescent="0.25">
      <c r="A79" s="21" t="s">
        <v>53</v>
      </c>
      <c r="B79" s="18" t="s">
        <v>54</v>
      </c>
      <c r="C79" s="17">
        <f>C80+C86</f>
        <v>170910</v>
      </c>
      <c r="D79" s="17">
        <f t="shared" ref="D79:G79" si="27">D80+D86</f>
        <v>52094</v>
      </c>
      <c r="E79" s="17">
        <f t="shared" si="27"/>
        <v>66572</v>
      </c>
      <c r="F79" s="17">
        <f t="shared" si="27"/>
        <v>21402</v>
      </c>
      <c r="G79" s="17">
        <f t="shared" si="27"/>
        <v>2621</v>
      </c>
    </row>
    <row r="80" spans="1:8" x14ac:dyDescent="0.25">
      <c r="A80" s="22" t="s">
        <v>3</v>
      </c>
      <c r="B80" s="18" t="s">
        <v>4</v>
      </c>
      <c r="C80" s="17">
        <f>C81+C82+C83+C84+C85</f>
        <v>155975</v>
      </c>
      <c r="D80" s="17">
        <f t="shared" ref="D80:G80" si="28">D81+D82+D83+D84+D85</f>
        <v>52094</v>
      </c>
      <c r="E80" s="17">
        <f t="shared" si="28"/>
        <v>66572</v>
      </c>
      <c r="F80" s="17">
        <f t="shared" si="28"/>
        <v>21402</v>
      </c>
      <c r="G80" s="17">
        <f t="shared" si="28"/>
        <v>2621</v>
      </c>
    </row>
    <row r="81" spans="1:7" x14ac:dyDescent="0.25">
      <c r="A81" s="23" t="s">
        <v>7</v>
      </c>
      <c r="B81" s="18" t="s">
        <v>8</v>
      </c>
      <c r="C81" s="16">
        <v>49798</v>
      </c>
      <c r="D81" s="16">
        <v>37396</v>
      </c>
      <c r="E81" s="16">
        <f>22000+17918</f>
        <v>39918</v>
      </c>
      <c r="F81" s="16">
        <v>12008</v>
      </c>
      <c r="G81" s="16">
        <v>0</v>
      </c>
    </row>
    <row r="82" spans="1:7" x14ac:dyDescent="0.25">
      <c r="A82" s="23" t="s">
        <v>5</v>
      </c>
      <c r="B82" s="18" t="s">
        <v>6</v>
      </c>
      <c r="C82" s="16">
        <v>100161</v>
      </c>
      <c r="D82" s="16">
        <v>14698</v>
      </c>
      <c r="E82" s="16">
        <v>24044</v>
      </c>
      <c r="F82" s="16">
        <v>9394</v>
      </c>
      <c r="G82" s="16">
        <v>2621</v>
      </c>
    </row>
    <row r="83" spans="1:7" x14ac:dyDescent="0.25">
      <c r="A83" s="23">
        <v>34</v>
      </c>
      <c r="B83" s="18" t="s">
        <v>10</v>
      </c>
      <c r="C83" s="16">
        <v>83</v>
      </c>
      <c r="D83" s="16">
        <v>0</v>
      </c>
      <c r="E83" s="16">
        <v>0</v>
      </c>
      <c r="F83" s="16">
        <v>0</v>
      </c>
      <c r="G83" s="16">
        <v>0</v>
      </c>
    </row>
    <row r="84" spans="1:7" x14ac:dyDescent="0.25">
      <c r="A84" s="23">
        <v>36</v>
      </c>
      <c r="B84" s="18" t="s">
        <v>64</v>
      </c>
      <c r="C84" s="16">
        <v>0</v>
      </c>
      <c r="D84" s="16">
        <v>0</v>
      </c>
      <c r="E84" s="16">
        <v>0</v>
      </c>
      <c r="F84" s="16">
        <v>0</v>
      </c>
      <c r="G84" s="16">
        <v>0</v>
      </c>
    </row>
    <row r="85" spans="1:7" x14ac:dyDescent="0.25">
      <c r="A85" s="23">
        <v>37</v>
      </c>
      <c r="B85" s="18" t="s">
        <v>12</v>
      </c>
      <c r="C85" s="16">
        <v>5933</v>
      </c>
      <c r="D85" s="16"/>
      <c r="E85" s="16">
        <v>2610</v>
      </c>
      <c r="F85" s="16">
        <v>0</v>
      </c>
      <c r="G85" s="16">
        <v>0</v>
      </c>
    </row>
    <row r="86" spans="1:7" x14ac:dyDescent="0.25">
      <c r="A86" s="22" t="s">
        <v>13</v>
      </c>
      <c r="B86" s="18" t="s">
        <v>14</v>
      </c>
      <c r="C86" s="17">
        <f>C87</f>
        <v>14935</v>
      </c>
      <c r="D86" s="17">
        <f t="shared" ref="D86:G86" si="29">D87</f>
        <v>0</v>
      </c>
      <c r="E86" s="17">
        <f t="shared" si="29"/>
        <v>0</v>
      </c>
      <c r="F86" s="17">
        <f t="shared" si="29"/>
        <v>0</v>
      </c>
      <c r="G86" s="17">
        <f t="shared" si="29"/>
        <v>0</v>
      </c>
    </row>
    <row r="87" spans="1:7" x14ac:dyDescent="0.25">
      <c r="A87" s="23" t="s">
        <v>15</v>
      </c>
      <c r="B87" s="18" t="s">
        <v>16</v>
      </c>
      <c r="C87" s="16">
        <v>14935</v>
      </c>
      <c r="D87" s="16"/>
      <c r="E87" s="16"/>
      <c r="F87" s="16"/>
      <c r="G87" s="16"/>
    </row>
    <row r="88" spans="1:7" x14ac:dyDescent="0.25">
      <c r="A88" s="21" t="s">
        <v>62</v>
      </c>
      <c r="B88" s="18" t="s">
        <v>63</v>
      </c>
      <c r="C88" s="17">
        <f>C89+C93</f>
        <v>46730.904505939347</v>
      </c>
      <c r="D88" s="17">
        <f t="shared" ref="D88:G88" si="30">D89+D93</f>
        <v>0</v>
      </c>
      <c r="E88" s="17">
        <f t="shared" si="30"/>
        <v>0</v>
      </c>
      <c r="F88" s="17">
        <f t="shared" si="30"/>
        <v>0</v>
      </c>
      <c r="G88" s="17">
        <f t="shared" si="30"/>
        <v>0</v>
      </c>
    </row>
    <row r="89" spans="1:7" x14ac:dyDescent="0.25">
      <c r="A89" s="22" t="s">
        <v>3</v>
      </c>
      <c r="B89" s="18" t="s">
        <v>4</v>
      </c>
      <c r="C89" s="17">
        <f>C90+C91+C92</f>
        <v>46730.904505939347</v>
      </c>
      <c r="D89" s="17">
        <f t="shared" ref="D89:G89" si="31">D90+D91+D92</f>
        <v>0</v>
      </c>
      <c r="E89" s="17">
        <f t="shared" si="31"/>
        <v>0</v>
      </c>
      <c r="F89" s="17">
        <f t="shared" si="31"/>
        <v>0</v>
      </c>
      <c r="G89" s="17">
        <f t="shared" si="31"/>
        <v>0</v>
      </c>
    </row>
    <row r="90" spans="1:7" x14ac:dyDescent="0.25">
      <c r="A90" s="23" t="s">
        <v>7</v>
      </c>
      <c r="B90" s="18" t="s">
        <v>8</v>
      </c>
      <c r="C90" s="16">
        <v>0</v>
      </c>
      <c r="D90" s="16"/>
      <c r="E90" s="16"/>
      <c r="F90" s="16"/>
      <c r="G90" s="16"/>
    </row>
    <row r="91" spans="1:7" x14ac:dyDescent="0.25">
      <c r="A91" s="23" t="s">
        <v>5</v>
      </c>
      <c r="B91" s="18" t="s">
        <v>6</v>
      </c>
      <c r="C91" s="16">
        <f>347593/7.5345</f>
        <v>46133.519145265112</v>
      </c>
      <c r="D91" s="16"/>
      <c r="E91" s="16"/>
      <c r="F91" s="16"/>
      <c r="G91" s="16"/>
    </row>
    <row r="92" spans="1:7" x14ac:dyDescent="0.25">
      <c r="A92" s="23">
        <v>34</v>
      </c>
      <c r="B92" s="18" t="s">
        <v>10</v>
      </c>
      <c r="C92" s="16">
        <f>4501/7.5345</f>
        <v>597.38536067423183</v>
      </c>
      <c r="D92" s="16"/>
      <c r="E92" s="16"/>
      <c r="F92" s="16"/>
      <c r="G92" s="16"/>
    </row>
    <row r="93" spans="1:7" x14ac:dyDescent="0.25">
      <c r="A93" s="22" t="s">
        <v>13</v>
      </c>
      <c r="B93" s="18" t="s">
        <v>14</v>
      </c>
      <c r="C93" s="17">
        <f>C94</f>
        <v>0</v>
      </c>
      <c r="D93" s="17">
        <f t="shared" ref="D93:G93" si="32">D94</f>
        <v>0</v>
      </c>
      <c r="E93" s="17">
        <f t="shared" si="32"/>
        <v>0</v>
      </c>
      <c r="F93" s="17">
        <f t="shared" si="32"/>
        <v>0</v>
      </c>
      <c r="G93" s="17">
        <f t="shared" si="32"/>
        <v>0</v>
      </c>
    </row>
    <row r="94" spans="1:7" x14ac:dyDescent="0.25">
      <c r="A94" s="23" t="s">
        <v>15</v>
      </c>
      <c r="B94" s="18" t="s">
        <v>16</v>
      </c>
      <c r="C94" s="16">
        <v>0</v>
      </c>
      <c r="D94" s="16"/>
      <c r="E94" s="16"/>
      <c r="F94" s="16"/>
      <c r="G94" s="16"/>
    </row>
    <row r="95" spans="1:7" hidden="1" x14ac:dyDescent="0.25">
      <c r="A95" s="19" t="s">
        <v>41</v>
      </c>
      <c r="B95" s="18" t="s">
        <v>28</v>
      </c>
      <c r="C95" s="17"/>
      <c r="D95" s="17"/>
      <c r="E95" s="17"/>
      <c r="F95" s="17"/>
      <c r="G95" s="17"/>
    </row>
    <row r="96" spans="1:7" hidden="1" x14ac:dyDescent="0.25">
      <c r="A96" s="20" t="s">
        <v>19</v>
      </c>
      <c r="B96" s="18" t="s">
        <v>20</v>
      </c>
      <c r="C96" s="17"/>
      <c r="D96" s="17"/>
      <c r="E96" s="17"/>
      <c r="F96" s="17"/>
      <c r="G96" s="17"/>
    </row>
    <row r="97" spans="1:7" hidden="1" x14ac:dyDescent="0.25">
      <c r="A97" s="21" t="s">
        <v>59</v>
      </c>
      <c r="B97" s="18" t="s">
        <v>60</v>
      </c>
      <c r="C97" s="17"/>
      <c r="D97" s="17"/>
      <c r="E97" s="17"/>
      <c r="F97" s="17"/>
      <c r="G97" s="17"/>
    </row>
    <row r="98" spans="1:7" hidden="1" x14ac:dyDescent="0.25">
      <c r="A98" s="22" t="s">
        <v>3</v>
      </c>
      <c r="B98" s="18" t="s">
        <v>4</v>
      </c>
      <c r="C98" s="17"/>
      <c r="D98" s="17"/>
      <c r="E98" s="17"/>
      <c r="F98" s="17"/>
      <c r="G98" s="17"/>
    </row>
    <row r="99" spans="1:7" hidden="1" x14ac:dyDescent="0.25">
      <c r="A99" s="23" t="s">
        <v>7</v>
      </c>
      <c r="B99" s="18" t="s">
        <v>8</v>
      </c>
      <c r="C99" s="16"/>
      <c r="D99" s="16"/>
      <c r="E99" s="16"/>
      <c r="F99" s="16"/>
      <c r="G99" s="16"/>
    </row>
    <row r="100" spans="1:7" hidden="1" x14ac:dyDescent="0.25">
      <c r="A100" s="23" t="s">
        <v>5</v>
      </c>
      <c r="B100" s="18" t="s">
        <v>6</v>
      </c>
      <c r="C100" s="16"/>
      <c r="D100" s="16"/>
      <c r="E100" s="16"/>
      <c r="F100" s="16"/>
      <c r="G100" s="16"/>
    </row>
    <row r="101" spans="1:7" hidden="1" x14ac:dyDescent="0.25">
      <c r="A101" s="22" t="s">
        <v>13</v>
      </c>
      <c r="B101" s="18" t="s">
        <v>14</v>
      </c>
      <c r="C101" s="17"/>
      <c r="D101" s="17"/>
      <c r="E101" s="17"/>
      <c r="F101" s="17"/>
      <c r="G101" s="17"/>
    </row>
    <row r="102" spans="1:7" hidden="1" x14ac:dyDescent="0.25">
      <c r="A102" s="23" t="s">
        <v>24</v>
      </c>
      <c r="B102" s="18" t="s">
        <v>25</v>
      </c>
      <c r="C102" s="16"/>
      <c r="D102" s="16"/>
      <c r="E102" s="16"/>
      <c r="F102" s="16"/>
      <c r="G102" s="16"/>
    </row>
    <row r="103" spans="1:7" hidden="1" x14ac:dyDescent="0.25">
      <c r="A103" s="19" t="s">
        <v>42</v>
      </c>
      <c r="B103" s="18" t="s">
        <v>26</v>
      </c>
      <c r="C103" s="17"/>
      <c r="D103" s="17"/>
      <c r="E103" s="17"/>
      <c r="F103" s="17"/>
      <c r="G103" s="17"/>
    </row>
    <row r="104" spans="1:7" hidden="1" x14ac:dyDescent="0.25">
      <c r="A104" s="20" t="s">
        <v>19</v>
      </c>
      <c r="B104" s="18" t="s">
        <v>20</v>
      </c>
      <c r="C104" s="17"/>
      <c r="D104" s="17"/>
      <c r="E104" s="17"/>
      <c r="F104" s="17"/>
      <c r="G104" s="17"/>
    </row>
    <row r="105" spans="1:7" hidden="1" x14ac:dyDescent="0.25">
      <c r="A105" s="21" t="s">
        <v>57</v>
      </c>
      <c r="B105" s="18" t="s">
        <v>58</v>
      </c>
      <c r="C105" s="17"/>
      <c r="D105" s="17"/>
      <c r="E105" s="17"/>
      <c r="F105" s="17"/>
      <c r="G105" s="17"/>
    </row>
    <row r="106" spans="1:7" hidden="1" x14ac:dyDescent="0.25">
      <c r="A106" s="22" t="s">
        <v>3</v>
      </c>
      <c r="B106" s="18" t="s">
        <v>4</v>
      </c>
      <c r="C106" s="17"/>
      <c r="D106" s="17"/>
      <c r="E106" s="17"/>
      <c r="F106" s="17"/>
      <c r="G106" s="17"/>
    </row>
    <row r="107" spans="1:7" hidden="1" x14ac:dyDescent="0.25">
      <c r="A107" s="23" t="s">
        <v>5</v>
      </c>
      <c r="B107" s="18" t="s">
        <v>6</v>
      </c>
      <c r="C107" s="16"/>
      <c r="D107" s="16"/>
      <c r="E107" s="16"/>
      <c r="F107" s="16"/>
      <c r="G107" s="16"/>
    </row>
    <row r="108" spans="1:7" hidden="1" x14ac:dyDescent="0.25">
      <c r="A108" s="22" t="s">
        <v>13</v>
      </c>
      <c r="B108" s="18" t="s">
        <v>14</v>
      </c>
      <c r="C108" s="17"/>
      <c r="D108" s="17"/>
      <c r="E108" s="17"/>
      <c r="F108" s="17"/>
      <c r="G108" s="17"/>
    </row>
    <row r="109" spans="1:7" hidden="1" x14ac:dyDescent="0.25">
      <c r="A109" s="23" t="s">
        <v>15</v>
      </c>
      <c r="B109" s="18" t="s">
        <v>16</v>
      </c>
      <c r="C109" s="16"/>
      <c r="D109" s="16"/>
      <c r="E109" s="16"/>
      <c r="F109" s="16"/>
      <c r="G109" s="16"/>
    </row>
    <row r="110" spans="1:7" hidden="1" x14ac:dyDescent="0.25">
      <c r="A110" s="19" t="s">
        <v>43</v>
      </c>
      <c r="B110" s="18" t="s">
        <v>44</v>
      </c>
      <c r="C110" s="17"/>
      <c r="D110" s="17"/>
      <c r="E110" s="17"/>
      <c r="F110" s="17"/>
      <c r="G110" s="17"/>
    </row>
    <row r="111" spans="1:7" hidden="1" x14ac:dyDescent="0.25">
      <c r="A111" s="20" t="s">
        <v>19</v>
      </c>
      <c r="B111" s="18" t="s">
        <v>20</v>
      </c>
      <c r="C111" s="17"/>
      <c r="D111" s="17"/>
      <c r="E111" s="17"/>
      <c r="F111" s="17"/>
      <c r="G111" s="17"/>
    </row>
    <row r="112" spans="1:7" hidden="1" x14ac:dyDescent="0.25">
      <c r="A112" s="21" t="s">
        <v>55</v>
      </c>
      <c r="B112" s="18" t="s">
        <v>56</v>
      </c>
      <c r="C112" s="17"/>
      <c r="D112" s="17"/>
      <c r="E112" s="17"/>
      <c r="F112" s="17"/>
      <c r="G112" s="17"/>
    </row>
    <row r="113" spans="1:7" hidden="1" x14ac:dyDescent="0.25">
      <c r="A113" s="22" t="s">
        <v>3</v>
      </c>
      <c r="B113" s="18" t="s">
        <v>4</v>
      </c>
      <c r="C113" s="17"/>
      <c r="D113" s="17"/>
      <c r="E113" s="17"/>
      <c r="F113" s="17"/>
      <c r="G113" s="17"/>
    </row>
    <row r="114" spans="1:7" hidden="1" x14ac:dyDescent="0.25">
      <c r="A114" s="23" t="s">
        <v>5</v>
      </c>
      <c r="B114" s="18" t="s">
        <v>6</v>
      </c>
      <c r="C114" s="16"/>
      <c r="D114" s="16"/>
      <c r="E114" s="16"/>
      <c r="F114" s="16"/>
      <c r="G114" s="16"/>
    </row>
    <row r="115" spans="1:7" hidden="1" x14ac:dyDescent="0.25">
      <c r="A115" s="22" t="s">
        <v>13</v>
      </c>
      <c r="B115" s="18" t="s">
        <v>14</v>
      </c>
      <c r="C115" s="17"/>
      <c r="D115" s="17"/>
      <c r="E115" s="17"/>
      <c r="F115" s="17"/>
      <c r="G115" s="17"/>
    </row>
    <row r="116" spans="1:7" hidden="1" x14ac:dyDescent="0.25">
      <c r="A116" s="23" t="s">
        <v>15</v>
      </c>
      <c r="B116" s="18" t="s">
        <v>16</v>
      </c>
      <c r="C116" s="16"/>
      <c r="D116" s="16"/>
      <c r="E116" s="16"/>
      <c r="F116" s="16"/>
      <c r="G116" s="16"/>
    </row>
  </sheetData>
  <mergeCells count="1">
    <mergeCell ref="A3:G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SVEUČILIŠTE U DUBROVNIKU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Korisnik</cp:lastModifiedBy>
  <cp:lastPrinted>2023-10-03T06:07:36Z</cp:lastPrinted>
  <dcterms:created xsi:type="dcterms:W3CDTF">2022-09-23T10:37:40Z</dcterms:created>
  <dcterms:modified xsi:type="dcterms:W3CDTF">2023-12-08T13:57:57Z</dcterms:modified>
</cp:coreProperties>
</file>